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REPORT\"/>
    </mc:Choice>
  </mc:AlternateContent>
  <bookViews>
    <workbookView xWindow="0" yWindow="0" windowWidth="20190" windowHeight="7170" tabRatio="634" firstSheet="1" activeTab="2"/>
  </bookViews>
  <sheets>
    <sheet name="CPMR blank" sheetId="9" state="hidden" r:id="rId1"/>
    <sheet name="how to fill-up" sheetId="8" r:id="rId2"/>
    <sheet name="CPMR" sheetId="1" r:id="rId3"/>
    <sheet name="computation" sheetId="2" state="hidden" r:id="rId4"/>
    <sheet name="Questionnaire" sheetId="4" r:id="rId5"/>
    <sheet name="criteria" sheetId="3" r:id="rId6"/>
    <sheet name="APCPI" sheetId="5" r:id="rId7"/>
    <sheet name="Action Plan" sheetId="6" r:id="rId8"/>
  </sheets>
  <definedNames>
    <definedName name="__xlnm.Print_Area" localSheetId="6">APCPI!$B$1:$H$111</definedName>
    <definedName name="__xlnm.Print_Area" localSheetId="5">criteria!$A$2:$I$88</definedName>
    <definedName name="__xlnm.Print_Area" localSheetId="4">Questionnaire!$A$1:$O$305</definedName>
    <definedName name="__xlnm.Print_Titles" localSheetId="6">APCPI!$3:$12</definedName>
    <definedName name="__xlnm.Print_Titles" localSheetId="2">CPMR!$1:$7</definedName>
    <definedName name="__xlnm.Print_Titles" localSheetId="0">'CPMR blank'!$1:$7</definedName>
    <definedName name="_xlnm.Print_Area" localSheetId="7">'Action Plan'!$A$1:$G$49</definedName>
    <definedName name="_xlnm.Print_Area" localSheetId="6">APCPI!$B$1:$H$110</definedName>
    <definedName name="_xlnm.Print_Area" localSheetId="2">CPMR!$A$1:$S$48</definedName>
    <definedName name="_xlnm.Print_Area" localSheetId="0">'CPMR blank'!$A$1:$S$48</definedName>
    <definedName name="_xlnm.Print_Area" localSheetId="5">criteria!$A$2:$J$88</definedName>
    <definedName name="_xlnm.Print_Area" localSheetId="4">Questionnaire!$A$1:$O$304</definedName>
    <definedName name="_xlnm.Print_Titles" localSheetId="6">APCPI!$1:$12</definedName>
    <definedName name="_xlnm.Print_Titles" localSheetId="2">CPMR!$1:$7</definedName>
    <definedName name="_xlnm.Print_Titles" localSheetId="0">'CPMR blank'!$1:$7</definedName>
    <definedName name="_xlnm.Print_Titles" localSheetId="5">criteria!$5:$6</definedName>
    <definedName name="Z_1FBE1439_712E_4F1F_8734_C0F60C32FC39_.wvu.Cols" localSheetId="6">APCPI!$G:$G</definedName>
    <definedName name="Z_1FBE1439_712E_4F1F_8734_C0F60C32FC39_.wvu.PrintArea" localSheetId="6">APCPI!$B$3:$H$112</definedName>
    <definedName name="Z_1FBE1439_712E_4F1F_8734_C0F60C32FC39_.wvu.PrintTitles" localSheetId="6">APCPI!$11:$12</definedName>
    <definedName name="Z_511DDB7A_0108_47AF_BDC0_50C030786F44_.wvu.Cols" localSheetId="2">#N/A</definedName>
    <definedName name="Z_511DDB7A_0108_47AF_BDC0_50C030786F44_.wvu.Cols" localSheetId="0">#N/A</definedName>
    <definedName name="Z_5208ADA2_3049_4C00_9E1D_1ECE93EDFFD9_.wvu.Cols" localSheetId="6">APCPI!$G:$G</definedName>
    <definedName name="Z_5208ADA2_3049_4C00_9E1D_1ECE93EDFFD9_.wvu.PrintArea" localSheetId="6">APCPI!$B$3:$H$112</definedName>
    <definedName name="Z_5208ADA2_3049_4C00_9E1D_1ECE93EDFFD9_.wvu.PrintTitles" localSheetId="6">APCPI!$11:$12</definedName>
    <definedName name="Z_7414CDCE_B93D_4AED_9A6E_7DF972EB0E7C_.wvu.Cols" localSheetId="6">APCPI!$G:$G</definedName>
    <definedName name="Z_7414CDCE_B93D_4AED_9A6E_7DF972EB0E7C_.wvu.PrintArea" localSheetId="6">APCPI!$B$3:$H$112</definedName>
    <definedName name="Z_7414CDCE_B93D_4AED_9A6E_7DF972EB0E7C_.wvu.PrintTitles" localSheetId="6">APCPI!$11:$12</definedName>
    <definedName name="Z_8E31F905_7A8F_4207_9403_1AFFE45BC3EA_.wvu.Cols" localSheetId="2">#N/A</definedName>
    <definedName name="Z_8E31F905_7A8F_4207_9403_1AFFE45BC3EA_.wvu.Cols" localSheetId="0">#N/A</definedName>
    <definedName name="Z_9E59C752_5E12_483C_BD5C_E30E342F93EE_.wvu.Cols" localSheetId="2">#N/A</definedName>
    <definedName name="Z_9E59C752_5E12_483C_BD5C_E30E342F93EE_.wvu.Cols" localSheetId="0">#N/A</definedName>
    <definedName name="Z_A9E7B955_7A46_4D7E_8485_CA89A67AA3A2_.wvu.Cols" localSheetId="2">#N/A</definedName>
    <definedName name="Z_A9E7B955_7A46_4D7E_8485_CA89A67AA3A2_.wvu.Cols" localSheetId="0">#N/A</definedName>
    <definedName name="Z_B833247E_1C5D_414F_A631_7C276B107EC8_.wvu.Cols" localSheetId="6">APCPI!$G:$G</definedName>
    <definedName name="Z_B833247E_1C5D_414F_A631_7C276B107EC8_.wvu.PrintArea" localSheetId="6">APCPI!$B$3:$H$112</definedName>
    <definedName name="Z_B833247E_1C5D_414F_A631_7C276B107EC8_.wvu.PrintTitles" localSheetId="6">APCPI!$11:$12</definedName>
    <definedName name="Z_C12A0D5A_0B26_EA4E_8404_1DDC84A69C4E_.wvu.Cols" localSheetId="2">#N/A</definedName>
    <definedName name="Z_C12A0D5A_0B26_EA4E_8404_1DDC84A69C4E_.wvu.Cols" localSheetId="0">#N/A</definedName>
    <definedName name="Z_F805627A_B178_40DF_B585_0CC4F12C0AD8_.wvu.Cols" localSheetId="2">#N/A</definedName>
    <definedName name="Z_F805627A_B178_40DF_B585_0CC4F12C0AD8_.wvu.Cols" localSheetId="0">#N/A</definedName>
    <definedName name="Z_FF9B173B_48BB_4BFB_8A7A_6A560D290847_.wvu.Cols" localSheetId="6">APCPI!$G:$G</definedName>
    <definedName name="Z_FF9B173B_48BB_4BFB_8A7A_6A560D290847_.wvu.PrintArea" localSheetId="6">APCPI!$B$3:$H$112</definedName>
    <definedName name="Z_FF9B173B_48BB_4BFB_8A7A_6A560D290847_.wvu.PrintTitles" localSheetId="6">APCPI!$11:$12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1" l="1"/>
  <c r="B14" i="1"/>
  <c r="K50" i="9" l="1"/>
  <c r="E37" i="9"/>
  <c r="D37" i="9"/>
  <c r="C37" i="9"/>
  <c r="B37" i="9"/>
  <c r="K33" i="9"/>
  <c r="J33" i="9"/>
  <c r="E33" i="9"/>
  <c r="D33" i="9"/>
  <c r="C33" i="9"/>
  <c r="B33" i="9"/>
  <c r="S17" i="9"/>
  <c r="R17" i="9"/>
  <c r="Q17" i="9"/>
  <c r="P17" i="9"/>
  <c r="N17" i="9"/>
  <c r="M17" i="9"/>
  <c r="K17" i="9"/>
  <c r="J17" i="9"/>
  <c r="I17" i="9"/>
  <c r="H17" i="9"/>
  <c r="G17" i="9"/>
  <c r="F17" i="9"/>
  <c r="E17" i="9"/>
  <c r="E39" i="9" s="1"/>
  <c r="D17" i="9"/>
  <c r="D39" i="9" s="1"/>
  <c r="C17" i="9"/>
  <c r="B17" i="9"/>
  <c r="C39" i="9" l="1"/>
  <c r="B39" i="9"/>
  <c r="K33" i="1"/>
  <c r="R25" i="4"/>
  <c r="R271" i="4"/>
  <c r="R237" i="4"/>
  <c r="R234" i="4"/>
  <c r="R229" i="4" s="1"/>
  <c r="R149" i="4"/>
  <c r="R146" i="4"/>
  <c r="R134" i="4"/>
  <c r="R140" i="4" s="1"/>
  <c r="R132" i="4" s="1"/>
  <c r="D50" i="5" s="1"/>
  <c r="E50" i="5" s="1"/>
  <c r="C29" i="6" s="1"/>
  <c r="R110" i="4"/>
  <c r="R107" i="4"/>
  <c r="R103" i="4"/>
  <c r="R83" i="4"/>
  <c r="R23" i="4"/>
  <c r="R8" i="4"/>
  <c r="D40" i="5" s="1"/>
  <c r="E40" i="5" s="1"/>
  <c r="R161" i="4"/>
  <c r="R32" i="4"/>
  <c r="B76" i="5"/>
  <c r="C34" i="6" s="1"/>
  <c r="E76" i="5"/>
  <c r="R19" i="4"/>
  <c r="R21" i="4"/>
  <c r="R30" i="4"/>
  <c r="D23" i="5"/>
  <c r="E23" i="5" s="1"/>
  <c r="C14" i="6" s="1"/>
  <c r="R46" i="4"/>
  <c r="D24" i="5" s="1"/>
  <c r="E24" i="5" s="1"/>
  <c r="C15" i="6" s="1"/>
  <c r="R48" i="4"/>
  <c r="R60" i="4"/>
  <c r="R63" i="4"/>
  <c r="R65" i="4"/>
  <c r="R68" i="4"/>
  <c r="D31" i="5" s="1"/>
  <c r="E31" i="5" s="1"/>
  <c r="C20" i="6" s="1"/>
  <c r="R86" i="4"/>
  <c r="R97" i="4"/>
  <c r="R99" i="4"/>
  <c r="R129" i="4"/>
  <c r="R121" i="4" s="1"/>
  <c r="D42" i="5" s="1"/>
  <c r="E42" i="5" s="1"/>
  <c r="C25" i="6" s="1"/>
  <c r="R137" i="4"/>
  <c r="R139" i="4"/>
  <c r="R144" i="4"/>
  <c r="R152" i="4"/>
  <c r="R157" i="4"/>
  <c r="R162" i="4"/>
  <c r="R156" i="4" s="1"/>
  <c r="D58" i="5" s="1"/>
  <c r="E58" i="5" s="1"/>
  <c r="C33" i="6" s="1"/>
  <c r="R159" i="4"/>
  <c r="R166" i="4"/>
  <c r="R169" i="4"/>
  <c r="R171" i="4"/>
  <c r="R176" i="4"/>
  <c r="R178" i="4"/>
  <c r="R180" i="4"/>
  <c r="R182" i="4"/>
  <c r="R184" i="4"/>
  <c r="R186" i="4"/>
  <c r="R188" i="4"/>
  <c r="R193" i="4"/>
  <c r="R190" i="4" s="1"/>
  <c r="D68" i="5" s="1"/>
  <c r="E68" i="5" s="1"/>
  <c r="C40" i="6" s="1"/>
  <c r="R196" i="4"/>
  <c r="R202" i="4"/>
  <c r="R205" i="4"/>
  <c r="R208" i="4"/>
  <c r="R214" i="4"/>
  <c r="R217" i="4"/>
  <c r="R220" i="4"/>
  <c r="R226" i="4"/>
  <c r="R244" i="4"/>
  <c r="R243" i="4" s="1"/>
  <c r="R242" i="4" s="1"/>
  <c r="R247" i="4"/>
  <c r="R249" i="4"/>
  <c r="R252" i="4"/>
  <c r="R251" i="4" s="1"/>
  <c r="D77" i="5" s="1"/>
  <c r="E77" i="5" s="1"/>
  <c r="C44" i="6" s="1"/>
  <c r="R262" i="4"/>
  <c r="R259" i="4" s="1"/>
  <c r="R264" i="4"/>
  <c r="R266" i="4"/>
  <c r="R274" i="4"/>
  <c r="R276" i="4"/>
  <c r="R280" i="4"/>
  <c r="D87" i="5" s="1"/>
  <c r="E87" i="5" s="1"/>
  <c r="C47" i="6" s="1"/>
  <c r="R290" i="4"/>
  <c r="R292" i="4"/>
  <c r="R294" i="4"/>
  <c r="R300" i="4"/>
  <c r="R302" i="4"/>
  <c r="R304" i="4"/>
  <c r="A14" i="3"/>
  <c r="A15" i="3"/>
  <c r="A16" i="3"/>
  <c r="A17" i="3" s="1"/>
  <c r="A18" i="3" s="1"/>
  <c r="A22" i="3"/>
  <c r="A23" i="3" s="1"/>
  <c r="A24" i="3" s="1"/>
  <c r="A42" i="3"/>
  <c r="A63" i="3"/>
  <c r="A67" i="3"/>
  <c r="A71" i="3"/>
  <c r="A78" i="3"/>
  <c r="A82" i="3"/>
  <c r="G14" i="2"/>
  <c r="C18" i="2"/>
  <c r="E18" i="2"/>
  <c r="D61" i="5" s="1"/>
  <c r="E61" i="5" s="1"/>
  <c r="C35" i="6" s="1"/>
  <c r="C19" i="2"/>
  <c r="E19" i="2" s="1"/>
  <c r="D62" i="5" s="1"/>
  <c r="E62" i="5" s="1"/>
  <c r="C36" i="6" s="1"/>
  <c r="C20" i="2"/>
  <c r="E20" i="2" s="1"/>
  <c r="D63" i="5" s="1"/>
  <c r="E63" i="5" s="1"/>
  <c r="C37" i="6" s="1"/>
  <c r="B17" i="1"/>
  <c r="R59" i="4" s="1"/>
  <c r="D30" i="5" s="1"/>
  <c r="E30" i="5" s="1"/>
  <c r="C19" i="6" s="1"/>
  <c r="C17" i="1"/>
  <c r="D17" i="1"/>
  <c r="E17" i="1"/>
  <c r="F17" i="1"/>
  <c r="G17" i="1"/>
  <c r="H17" i="1"/>
  <c r="I17" i="1"/>
  <c r="C11" i="2" s="1"/>
  <c r="E11" i="2" s="1"/>
  <c r="D29" i="5" s="1"/>
  <c r="E29" i="5" s="1"/>
  <c r="C18" i="6" s="1"/>
  <c r="J17" i="1"/>
  <c r="K17" i="1"/>
  <c r="M17" i="1"/>
  <c r="N17" i="1"/>
  <c r="P17" i="1"/>
  <c r="E21" i="2"/>
  <c r="Q17" i="1"/>
  <c r="R17" i="1"/>
  <c r="S17" i="1"/>
  <c r="B33" i="1"/>
  <c r="C33" i="1"/>
  <c r="D33" i="1"/>
  <c r="C14" i="2" s="1"/>
  <c r="E14" i="2" s="1"/>
  <c r="D47" i="5" s="1"/>
  <c r="E47" i="5" s="1"/>
  <c r="C28" i="6" s="1"/>
  <c r="E33" i="1"/>
  <c r="J33" i="1"/>
  <c r="B37" i="1"/>
  <c r="C37" i="1"/>
  <c r="D37" i="1"/>
  <c r="E37" i="1"/>
  <c r="K50" i="1"/>
  <c r="D83" i="5"/>
  <c r="E83" i="5" s="1"/>
  <c r="R257" i="4"/>
  <c r="D82" i="5" s="1"/>
  <c r="E82" i="5" s="1"/>
  <c r="C45" i="6" s="1"/>
  <c r="R112" i="4" l="1"/>
  <c r="R102" i="4" s="1"/>
  <c r="D37" i="5" s="1"/>
  <c r="E37" i="5" s="1"/>
  <c r="C22" i="6" s="1"/>
  <c r="R153" i="4"/>
  <c r="R142" i="4" s="1"/>
  <c r="D51" i="5" s="1"/>
  <c r="E51" i="5" s="1"/>
  <c r="C30" i="6" s="1"/>
  <c r="R26" i="4"/>
  <c r="R18" i="4" s="1"/>
  <c r="D41" i="5" s="1"/>
  <c r="E41" i="5" s="1"/>
  <c r="C24" i="6" s="1"/>
  <c r="E39" i="1"/>
  <c r="C6" i="2" s="1"/>
  <c r="E6" i="2" s="1"/>
  <c r="D21" i="5" s="1"/>
  <c r="E21" i="5" s="1"/>
  <c r="C12" i="6" s="1"/>
  <c r="D39" i="1"/>
  <c r="C3" i="2" s="1"/>
  <c r="E3" i="2" s="1"/>
  <c r="D16" i="5" s="1"/>
  <c r="E16" i="5" s="1"/>
  <c r="C9" i="6" s="1"/>
  <c r="C13" i="2"/>
  <c r="E13" i="2" s="1"/>
  <c r="D46" i="5" s="1"/>
  <c r="E46" i="5" s="1"/>
  <c r="C27" i="6" s="1"/>
  <c r="C16" i="2"/>
  <c r="E16" i="2" s="1"/>
  <c r="D57" i="5" s="1"/>
  <c r="E57" i="5" s="1"/>
  <c r="C32" i="6" s="1"/>
  <c r="C12" i="2"/>
  <c r="E12" i="2" s="1"/>
  <c r="D45" i="5" s="1"/>
  <c r="E45" i="5" s="1"/>
  <c r="C26" i="6" s="1"/>
  <c r="C17" i="2"/>
  <c r="E17" i="2" s="1"/>
  <c r="R305" i="4"/>
  <c r="R298" i="4" s="1"/>
  <c r="D93" i="5" s="1"/>
  <c r="E93" i="5" s="1"/>
  <c r="C49" i="6" s="1"/>
  <c r="R295" i="4"/>
  <c r="R288" i="4" s="1"/>
  <c r="D90" i="5" s="1"/>
  <c r="E90" i="5" s="1"/>
  <c r="C48" i="6" s="1"/>
  <c r="R277" i="4"/>
  <c r="R269" i="4" s="1"/>
  <c r="D86" i="5" s="1"/>
  <c r="E86" i="5" s="1"/>
  <c r="C46" i="6" s="1"/>
  <c r="C39" i="1"/>
  <c r="C10" i="2"/>
  <c r="E10" i="2" s="1"/>
  <c r="D28" i="5" s="1"/>
  <c r="E28" i="5" s="1"/>
  <c r="C17" i="6" s="1"/>
  <c r="C9" i="2"/>
  <c r="E9" i="2" s="1"/>
  <c r="D27" i="5" s="1"/>
  <c r="E27" i="5" s="1"/>
  <c r="C16" i="6" s="1"/>
  <c r="R221" i="4"/>
  <c r="R212" i="4" s="1"/>
  <c r="D72" i="5" s="1"/>
  <c r="E72" i="5" s="1"/>
  <c r="C42" i="6" s="1"/>
  <c r="R209" i="4"/>
  <c r="R200" i="4" s="1"/>
  <c r="D71" i="5" s="1"/>
  <c r="E71" i="5" s="1"/>
  <c r="C41" i="6" s="1"/>
  <c r="R175" i="4"/>
  <c r="D67" i="5" s="1"/>
  <c r="E67" i="5" s="1"/>
  <c r="C39" i="6" s="1"/>
  <c r="R172" i="4"/>
  <c r="R165" i="4" s="1"/>
  <c r="D66" i="5" s="1"/>
  <c r="E66" i="5" s="1"/>
  <c r="C38" i="6" s="1"/>
  <c r="R100" i="4"/>
  <c r="R82" i="4" s="1"/>
  <c r="D36" i="5" s="1"/>
  <c r="E36" i="5" s="1"/>
  <c r="C21" i="6" s="1"/>
  <c r="R66" i="4"/>
  <c r="C23" i="6"/>
  <c r="R238" i="4"/>
  <c r="R224" i="4" s="1"/>
  <c r="D75" i="5" s="1"/>
  <c r="E75" i="5" s="1"/>
  <c r="C43" i="6" s="1"/>
  <c r="C5" i="2"/>
  <c r="E5" i="2" s="1"/>
  <c r="D20" i="5" s="1"/>
  <c r="E20" i="5" s="1"/>
  <c r="C11" i="6" s="1"/>
  <c r="F14" i="2"/>
  <c r="B39" i="1"/>
  <c r="C15" i="2" s="1"/>
  <c r="E15" i="2" s="1"/>
  <c r="D56" i="5" s="1"/>
  <c r="E56" i="5" s="1"/>
  <c r="C8" i="2"/>
  <c r="E8" i="2" s="1"/>
  <c r="C7" i="2" l="1"/>
  <c r="E7" i="2" s="1"/>
  <c r="D22" i="5" s="1"/>
  <c r="E22" i="5" s="1"/>
  <c r="C13" i="6" s="1"/>
  <c r="C2" i="2"/>
  <c r="E2" i="2" s="1"/>
  <c r="D15" i="5" s="1"/>
  <c r="E15" i="5" s="1"/>
  <c r="C8" i="6" s="1"/>
  <c r="C4" i="2"/>
  <c r="E4" i="2" s="1"/>
  <c r="D19" i="5" s="1"/>
  <c r="E19" i="5" s="1"/>
  <c r="C10" i="6" s="1"/>
  <c r="E94" i="5"/>
  <c r="E109" i="5" s="1"/>
  <c r="E53" i="5"/>
  <c r="E107" i="5" s="1"/>
  <c r="E79" i="5"/>
  <c r="E108" i="5" s="1"/>
  <c r="C31" i="6"/>
  <c r="E33" i="5" l="1"/>
  <c r="E106" i="5" s="1"/>
  <c r="E95" i="5" l="1"/>
  <c r="E110" i="5" s="1"/>
</calcChain>
</file>

<file path=xl/sharedStrings.xml><?xml version="1.0" encoding="utf-8"?>
<sst xmlns="http://schemas.openxmlformats.org/spreadsheetml/2006/main" count="1327" uniqueCount="685">
  <si>
    <t>ANNEX  B</t>
  </si>
  <si>
    <t>GOVERNMENT PROCUREMENT POLICY BOARD</t>
  </si>
  <si>
    <t>CONSOLIDATED PROCUREMENT MONITORING REPORT</t>
  </si>
  <si>
    <t xml:space="preserve"> </t>
  </si>
  <si>
    <t>Total Amount of Approved APP</t>
  </si>
  <si>
    <t>Total Number of  Procurement Activities</t>
  </si>
  <si>
    <t xml:space="preserve">No. of Contracts Awarded </t>
  </si>
  <si>
    <t>Total Amount of Contracts Awarded</t>
  </si>
  <si>
    <t>No. of Failed Biddings</t>
  </si>
  <si>
    <t>Total No. of Entities who Acquired Bid Docs</t>
  </si>
  <si>
    <t>Total No. of Bidders who Submitted Bids</t>
  </si>
  <si>
    <t xml:space="preserve">Total No. of  Bidders who passed Eligibility Stage </t>
  </si>
  <si>
    <t>No. of Bid Opportunities Posted at PhilGEPS</t>
  </si>
  <si>
    <t>No. of Contract Award Posted at PhilGEPS</t>
  </si>
  <si>
    <t>Total No. Of Contracts that incurred negative slippage</t>
  </si>
  <si>
    <t>Total No. of contracts with  amendments to order or variation orders</t>
  </si>
  <si>
    <t>Ave. No. of Days for Approval of Resolution/Issuance of Notice of Award</t>
  </si>
  <si>
    <t>No. of Contracts  with Observers  Attending</t>
  </si>
  <si>
    <t>No. of Contracts  with COA Observers Attending</t>
  </si>
  <si>
    <t xml:space="preserve">Ave. No.of Days to Resolve Requests for Reconsiderations / Protests </t>
  </si>
  <si>
    <t>No. of Contracts Awarded within prescribed timeframes</t>
  </si>
  <si>
    <t>Column 1</t>
  </si>
  <si>
    <t>Column 2</t>
  </si>
  <si>
    <t>Column 3</t>
  </si>
  <si>
    <t>Column 4</t>
  </si>
  <si>
    <t>Column 5</t>
  </si>
  <si>
    <t>Column 6</t>
  </si>
  <si>
    <t>Column 7</t>
  </si>
  <si>
    <t>Column 8</t>
  </si>
  <si>
    <t>Column 9</t>
  </si>
  <si>
    <t>Column 10</t>
  </si>
  <si>
    <t>Column 11</t>
  </si>
  <si>
    <t>Column 12</t>
  </si>
  <si>
    <t>Column 13</t>
  </si>
  <si>
    <t>Column 14</t>
  </si>
  <si>
    <t>Column 15</t>
  </si>
  <si>
    <t>Column 16</t>
  </si>
  <si>
    <t>Column 17</t>
  </si>
  <si>
    <t>1. Public Bidding*</t>
  </si>
  <si>
    <t xml:space="preserve"> 1.1.  Goods</t>
  </si>
  <si>
    <t xml:space="preserve"> 1.2.  Works</t>
  </si>
  <si>
    <t xml:space="preserve"> 1.3.  Consulting Services</t>
  </si>
  <si>
    <t xml:space="preserve">              Sub-Total </t>
  </si>
  <si>
    <t>N/A</t>
  </si>
  <si>
    <t xml:space="preserve">2. Alternative Modes </t>
  </si>
  <si>
    <t xml:space="preserve">  2.4. Limited Source Bidding</t>
  </si>
  <si>
    <t xml:space="preserve">  2.5.1 Negotiation (Common-Use Supplies)</t>
  </si>
  <si>
    <t>3. Foreign Funded Procurement**</t>
  </si>
  <si>
    <t xml:space="preserve">  3.1. Publicly-Bid </t>
  </si>
  <si>
    <t xml:space="preserve">  3.2. Alternative Modes</t>
  </si>
  <si>
    <t>4. Others, specify:</t>
  </si>
  <si>
    <t>TOTAL</t>
  </si>
  <si>
    <t xml:space="preserve">* Should include foreign-funded publicly-bid projects per procurement type </t>
  </si>
  <si>
    <t>** All procurement using Foreign Funds excluding National Competitive Bidding (NCB) contracts; conversion to peso will be at BSP rates at the time the bids/quotations were submitted</t>
  </si>
  <si>
    <t>_________________________________</t>
  </si>
  <si>
    <t>Designation</t>
  </si>
  <si>
    <t>Agency Score</t>
  </si>
  <si>
    <t>Sub-indicator 1a</t>
  </si>
  <si>
    <t>Sub-indicator 1b</t>
  </si>
  <si>
    <t>Sub-indicator 2a</t>
  </si>
  <si>
    <t>Sub-indicator 2b</t>
  </si>
  <si>
    <t>Sub-indicator 2c</t>
  </si>
  <si>
    <t>Sub-indicator 2d</t>
  </si>
  <si>
    <t>Sub-indicator 2e</t>
  </si>
  <si>
    <t>Sub-indicator 3a</t>
  </si>
  <si>
    <t>Sub-indicator 3b</t>
  </si>
  <si>
    <t>Sub-indicator 3c</t>
  </si>
  <si>
    <t>Sub-indicator 6a</t>
  </si>
  <si>
    <t>Sub-indicator 6b</t>
  </si>
  <si>
    <t>Sub-indicator 6c</t>
  </si>
  <si>
    <t>Sub-indicator 8a</t>
  </si>
  <si>
    <t>Sub-indicator 8b</t>
  </si>
  <si>
    <t>Sub-indicator 8c</t>
  </si>
  <si>
    <t>Sub-indicator 9a</t>
  </si>
  <si>
    <t>Sub-indicator 9b</t>
  </si>
  <si>
    <t>Sub-indicator 9c</t>
  </si>
  <si>
    <t>Sub-indicator 13b</t>
  </si>
  <si>
    <t>ANNEX C</t>
  </si>
  <si>
    <t>APCPI Revised Scoring and Rating System</t>
  </si>
  <si>
    <t>No.</t>
  </si>
  <si>
    <t>Assessment Conditions</t>
  </si>
  <si>
    <t>Poor/Not Compliant (0)</t>
  </si>
  <si>
    <t>Acceptable (1)</t>
  </si>
  <si>
    <t xml:space="preserve">Satisfactory (2) </t>
  </si>
  <si>
    <t>Very Satisfactory/ Compliant (3)</t>
  </si>
  <si>
    <t>Very Satisfactory/Compliant (3)</t>
  </si>
  <si>
    <t xml:space="preserve">Not Compliant </t>
  </si>
  <si>
    <t xml:space="preserve">Compliant </t>
  </si>
  <si>
    <t>n/a</t>
  </si>
  <si>
    <t>Below 70.00%</t>
  </si>
  <si>
    <t>Between 70.00-80.99%</t>
  </si>
  <si>
    <t>Between 81.00-90.99%</t>
  </si>
  <si>
    <t>Between 91.00-100%</t>
  </si>
  <si>
    <t>Below 20.00%</t>
  </si>
  <si>
    <t>Between 20.00- 39.99%</t>
  </si>
  <si>
    <t>Between 40.00-50.00%</t>
  </si>
  <si>
    <t>Above 50.00%</t>
  </si>
  <si>
    <t>Partially Compliant</t>
  </si>
  <si>
    <t>Substantially Compliant</t>
  </si>
  <si>
    <t xml:space="preserve">Fully Compliant </t>
  </si>
  <si>
    <t>Above 4.00%</t>
  </si>
  <si>
    <t>Between 3.00-4.00%</t>
  </si>
  <si>
    <t>Between 1.00-2.99%</t>
  </si>
  <si>
    <t>Below 1.00%</t>
  </si>
  <si>
    <t>Less than 60.00% Trained</t>
  </si>
  <si>
    <t>Between 60.00-75.99% Trained</t>
  </si>
  <si>
    <t>Between 76.00-90.99% Trained</t>
  </si>
  <si>
    <t>Indicator 3. Competitiveness of the Bidding Process</t>
  </si>
  <si>
    <t>Below 3.00</t>
  </si>
  <si>
    <t>3.00-3.99</t>
  </si>
  <si>
    <t>4.00-5.99</t>
  </si>
  <si>
    <t>6.00 and above</t>
  </si>
  <si>
    <t>Below 2.00</t>
  </si>
  <si>
    <t>2.00-2.99</t>
  </si>
  <si>
    <t>3.00-4.99</t>
  </si>
  <si>
    <t>5.00 and above</t>
  </si>
  <si>
    <t>After 45 days</t>
  </si>
  <si>
    <t>Below 1.00</t>
  </si>
  <si>
    <t>1.00 – 1.99</t>
  </si>
  <si>
    <t>3.00 and above</t>
  </si>
  <si>
    <t>Between 38-45 days</t>
  </si>
  <si>
    <t>Between 31-37 days</t>
  </si>
  <si>
    <t>On or before 30 days</t>
  </si>
  <si>
    <t>PILLAR II. AGENCY INSTITUTIONAL FRAMEWORK AND MANAGEMENT CAPACITY</t>
  </si>
  <si>
    <t>Indicator 4. Presence of Procurement Organizations</t>
  </si>
  <si>
    <t>Below 60% compliance</t>
  </si>
  <si>
    <t>Between 61-70.99%  compliance</t>
  </si>
  <si>
    <t>Between 71-89.99%  compliance</t>
  </si>
  <si>
    <t>Above 90-100%  compliance</t>
  </si>
  <si>
    <t>Indicator 5. Procurement Planning and Implementation</t>
  </si>
  <si>
    <t>Below 70.99%</t>
  </si>
  <si>
    <t>Between 71.00-80.99%</t>
  </si>
  <si>
    <t>Above 91.00%</t>
  </si>
  <si>
    <t>Between 20.00- 50.99%</t>
  </si>
  <si>
    <t>Between 51.00-80.00%</t>
  </si>
  <si>
    <t>Above 80.00%</t>
  </si>
  <si>
    <t>Between 20.00 - 50.99%</t>
  </si>
  <si>
    <t xml:space="preserve">Indicator 7. System for Disseminating and Monitoring Procurement Information </t>
  </si>
  <si>
    <t>PILLAR III. PROCUREMENT OPERATIONS AND MARKET PRACTICES</t>
  </si>
  <si>
    <t>Below 40.00% or above 100.00%</t>
  </si>
  <si>
    <t>Between 40.00- 60.99%</t>
  </si>
  <si>
    <t>Between 61.00% -80.00%</t>
  </si>
  <si>
    <t>Below 90.00%</t>
  </si>
  <si>
    <t>Between 90.00- 92.99%</t>
  </si>
  <si>
    <t>Between 93.00-95.00%</t>
  </si>
  <si>
    <t>Above 95.00%</t>
  </si>
  <si>
    <t>Between 90.00 to 95.99%</t>
  </si>
  <si>
    <t>Between 96.00 to 99.99%</t>
  </si>
  <si>
    <t>Indicator 10. Capacity Building for Government Personnel and Private Sector Participants</t>
  </si>
  <si>
    <t>Between 91.00-100% Trained</t>
  </si>
  <si>
    <t>Indicator 11. Management of Procurement and Contract Management Records</t>
  </si>
  <si>
    <t>Indicator 12. Contract Management Procedures</t>
  </si>
  <si>
    <t>(b) Agency complies with  the thresholds prescribed for amendment to order, variation orders, advance payment, and slippage in publicly bid contracts.</t>
  </si>
  <si>
    <t xml:space="preserve">Indicator 13. Observer Participation in Public Bidding </t>
  </si>
  <si>
    <t>(b) Attendance of Observers in public bidding activities</t>
  </si>
  <si>
    <t>Below 70%</t>
  </si>
  <si>
    <t xml:space="preserve"> Between 70- 79.99%</t>
  </si>
  <si>
    <t xml:space="preserve"> Between 80 - 89.99%</t>
  </si>
  <si>
    <t xml:space="preserve">Above 90- 100% </t>
  </si>
  <si>
    <t>Indicator 14. Internal and External Audit of Procurement Activities</t>
  </si>
  <si>
    <t>Indicator 15. Capacity to Handle Procurement Related Complaints</t>
  </si>
  <si>
    <t xml:space="preserve">Indicator 16. Anti-Corruption Programs Related to Procurement </t>
  </si>
  <si>
    <t>Name of Agency:</t>
  </si>
  <si>
    <t>Date:</t>
  </si>
  <si>
    <t>Name of Respondent:</t>
  </si>
  <si>
    <t>Position:</t>
  </si>
  <si>
    <t>2. Do you prepare an Annual Procurement Plan for Common-Use Supplies and Equipment (APP-CSE) and</t>
  </si>
  <si>
    <t>Bidding documents are available at the time of advertisement/posting at the PhilGEPS website or</t>
  </si>
  <si>
    <t>Agency website;</t>
  </si>
  <si>
    <t>Supplemental bid bulletins are issued at least seven (7) calendar days before bid opening;</t>
  </si>
  <si>
    <t>For BAC: (4a)</t>
  </si>
  <si>
    <t>Majority of the members of BAC are trained on R.A. 9184</t>
  </si>
  <si>
    <t>For BAC Secretariat: (4b)</t>
  </si>
  <si>
    <t>Office Order creating of Bids and Awards Committee Secretariat or designing Procurement Unit to</t>
  </si>
  <si>
    <t>act as BAC Secretariat</t>
  </si>
  <si>
    <t>The Head of the BAC Secretariat meets the minimum qualifications</t>
  </si>
  <si>
    <t>Majority of the members of BAC Secretariat are trained on R.A. 9184</t>
  </si>
  <si>
    <t>these conditions is/are met? (7a)</t>
  </si>
  <si>
    <t>Agency has a working website</t>
  </si>
  <si>
    <t>Procurement information is up-to-date</t>
  </si>
  <si>
    <t>Information is easily accessible at no cost</t>
  </si>
  <si>
    <t>which of these conditions is/are met?  (7b)</t>
  </si>
  <si>
    <t>Agency prepares the PMRs</t>
  </si>
  <si>
    <t>PMRs are promptly submitted to the GPPB</t>
  </si>
  <si>
    <t>PMRs are posted in the agency website</t>
  </si>
  <si>
    <t>PMRs are prepared using the prescribed format</t>
  </si>
  <si>
    <t>Procuring entity communicates standards of evaluation to procurement personnel</t>
  </si>
  <si>
    <t>which of these conditions is/are present? (11a)</t>
  </si>
  <si>
    <t>There is a list of contract management related documents that are maintained for a period of at least</t>
  </si>
  <si>
    <t>five years</t>
  </si>
  <si>
    <t>The documents are kept in a duly designated and secure location with hard copies kept in appropriate</t>
  </si>
  <si>
    <t>The documents are properly filed, segregated, easy to retrieve and accessible to authorized users and</t>
  </si>
  <si>
    <t>audit personnel</t>
  </si>
  <si>
    <t>which of these conditions is/are present? (11b)</t>
  </si>
  <si>
    <t>of goods, works and services, which of these conditions is/are present? (12a)</t>
  </si>
  <si>
    <t>Supervision of civil works is carried out by qualified construction supervisors</t>
  </si>
  <si>
    <t>Agency implements CPES for its works projects and uses results to check contractors' qualifications</t>
  </si>
  <si>
    <t>(applicable for works only)</t>
  </si>
  <si>
    <t>13. In determining whether your agency complies with the thresholds prescribed for amendments to order, variation</t>
  </si>
  <si>
    <t>orders, advance payment, and slippage in publicly bid contracts, which of these conditions is/are met? (12b)</t>
  </si>
  <si>
    <t>Amendments to order or variation orders, if any, are within ten percent (10%) of the original contract</t>
  </si>
  <si>
    <t>price</t>
  </si>
  <si>
    <t>Advance payment(s) made does/do not exceed fifteen percent (15%) of the contract amount</t>
  </si>
  <si>
    <t>Goods, works and services are timely delivered</t>
  </si>
  <si>
    <t>days</t>
  </si>
  <si>
    <t>report? (14b)</t>
  </si>
  <si>
    <t>%</t>
  </si>
  <si>
    <t>No procurement related recommendations received</t>
  </si>
  <si>
    <t>to comply with procedural requirements, which of conditions is/are present? (15a)</t>
  </si>
  <si>
    <t>Procuring entity acts upon and adopts specific measures to address procurement-related complaints,</t>
  </si>
  <si>
    <t>referrals, subpoenas by the Omb, COA, GPPB or any quasi-judicial/quasi-administrative body</t>
  </si>
  <si>
    <t>conditions is/are present? (16a)</t>
  </si>
  <si>
    <t>ANNEX A</t>
  </si>
  <si>
    <t>Agency Procurement Compliance and Performance Indicator (APCPI) Self-Assessment Form</t>
  </si>
  <si>
    <t>Position: ___________________________</t>
  </si>
  <si>
    <t xml:space="preserve">APCPI Rating* </t>
  </si>
  <si>
    <t>Comments/Findings to the Indicators and SubIndicators</t>
  </si>
  <si>
    <t>Comments</t>
  </si>
  <si>
    <t>Supporting Information/Documentation (Not to be Included in the Evaluation Form Submitted to GPPB)</t>
  </si>
  <si>
    <t>PMRs</t>
  </si>
  <si>
    <t xml:space="preserve">Indicator 2. Limited Use of Alternative Methods of Procurement </t>
  </si>
  <si>
    <t>APP, APP-CSE, PMR</t>
  </si>
  <si>
    <t>Agency records and/or PhilGEPS records</t>
  </si>
  <si>
    <t>Abstract of Bids or other agency records</t>
  </si>
  <si>
    <t xml:space="preserve">Average I     </t>
  </si>
  <si>
    <t>Verify copy of Order creating BAC; Organizational Chart; and Certification of Training</t>
  </si>
  <si>
    <t>Verify copy of Order creating BAC Secretariat; Organizational Chart; and Certification of Training</t>
  </si>
  <si>
    <t>Copy of APP and its supplements (if any)</t>
  </si>
  <si>
    <t>Identify specific procurement-related portion  in the agency website and specific website links</t>
  </si>
  <si>
    <t>Copy of PMR and received copy that it was submitted to GPPB</t>
  </si>
  <si>
    <t xml:space="preserve">Average II     </t>
  </si>
  <si>
    <t>Indicator 8.  Efficiency of Procurement Processes</t>
  </si>
  <si>
    <t>APP (including Supplemental amendments, if any) and PMRs</t>
  </si>
  <si>
    <t>APP(including Supplemental amendments, if any)and PMRs</t>
  </si>
  <si>
    <t xml:space="preserve">Indicator 9. Compliance with Procurement Timeframes </t>
  </si>
  <si>
    <t>Ask for copies of Office Orders, training modules, list of participants, schedules of actual training conducted</t>
  </si>
  <si>
    <t>Ask for copies of documentation of activities for bidders</t>
  </si>
  <si>
    <t>Verify actual procurement records and time it took to retrieve records (should be no more than two hours)
Refer to Section 4.1 of User's Manual for list of procurement-related documents for record-keeping and maintenance.</t>
  </si>
  <si>
    <t>Verify actual contract management records and time it took to retrieve records should be no more than two hours</t>
  </si>
  <si>
    <t>Verify copies of written procedures for quality control, acceptance and inspection; CPES evaluation formsz</t>
  </si>
  <si>
    <t>Specific procurement contract  with amendment to order, variation order or with negative slippage</t>
  </si>
  <si>
    <t>Ask Finance or Accounting Head of Agency for average period for the release of payments for procurement contracts</t>
  </si>
  <si>
    <t xml:space="preserve">Average III     </t>
  </si>
  <si>
    <t>PILLAR IV. INTEGRITY AND TRANSPARENCY OF AGENCY PROCUREMENT SYSTEM</t>
  </si>
  <si>
    <t>Verify copies of Invitation Letters to CSOs and professional associations and COA (List and average number of CSOs and PAs invited shall be noted.)</t>
  </si>
  <si>
    <t>PMRs and Abstract of Bids</t>
  </si>
  <si>
    <t>Verify copy of Order or show actual organizational chart showing IAU, auidt reports, action plans and IAU recommendations</t>
  </si>
  <si>
    <t>Verify COA Annual Audit Report on Action on Prior Year's Audit Recommendations</t>
  </si>
  <si>
    <t>Verify copies of BAC resolutions on Motion for Reconsiderations, Protests and Complaints; Office Orders adopting mesures to address procurement-related complaints</t>
  </si>
  <si>
    <t xml:space="preserve">Verify documentation of anti-corruption program </t>
  </si>
  <si>
    <t xml:space="preserve">Average IV     </t>
  </si>
  <si>
    <t xml:space="preserve">GRAND TOTAL (Avarege I + Average II + Average III + Average IV / 4)     </t>
  </si>
  <si>
    <t xml:space="preserve">* APCPI Rating is based on the APCPI Rating System found in Annex C of the User's Guide. Please use this rating system for the self-assessment. After completing the assessment, identify those Indicators with ratings of between 0 to 2 and formulate a procurement capacity development plan called the APCPI Action Plan based on the attached format and submit to GPPB for monitoring.  </t>
  </si>
  <si>
    <t>* For sub-indicators that are not applicable to your specific agency, please write the word Not Applicable in the second column and do not put a rating</t>
  </si>
  <si>
    <t>Summary of APCPI Scores by Pillar</t>
  </si>
  <si>
    <t>APCPI Pillars</t>
  </si>
  <si>
    <t>Ideal Rating</t>
  </si>
  <si>
    <t xml:space="preserve">Agency Rating  </t>
  </si>
  <si>
    <t>Total (Pillar I+Pillar II+Pillar III+ PillarIV)/4</t>
  </si>
  <si>
    <t>Annex D</t>
  </si>
  <si>
    <t>PROCUREMENT CAPACITY DEVELOPMENT ACTION PLAN TEMPLATE</t>
  </si>
  <si>
    <t xml:space="preserve">Key Area for Development </t>
  </si>
  <si>
    <t>Proposed Actions to Address Key Areas</t>
  </si>
  <si>
    <t>Responsible Entity</t>
  </si>
  <si>
    <t>Timetable</t>
  </si>
  <si>
    <t>Resources Needed</t>
  </si>
  <si>
    <t>Yes (percentage of COA recommendations responded to or implemented within six months)</t>
  </si>
  <si>
    <t>There is a list of procurement related documents that are maintained for a period of at least five</t>
  </si>
  <si>
    <t>years</t>
  </si>
  <si>
    <t>jfb</t>
  </si>
  <si>
    <t>PILLAR I. LEGISLATIVE AND REGULATORY FRAMEWORK</t>
  </si>
  <si>
    <t>Indicator 1. Competitive Bidding as Default Method of Procurement</t>
  </si>
  <si>
    <t>1.a</t>
  </si>
  <si>
    <t>Legislative and Regulatory Framework</t>
  </si>
  <si>
    <t>Agency Insitutional Framework and Management Capacity</t>
  </si>
  <si>
    <t>Procurement Operations and Market Practices</t>
  </si>
  <si>
    <t>Integrity and Transparency of Agency Procurement Systems</t>
  </si>
  <si>
    <t>1.b</t>
  </si>
  <si>
    <t>2.a</t>
  </si>
  <si>
    <t>2.b</t>
  </si>
  <si>
    <t>2.c</t>
  </si>
  <si>
    <t>2.d</t>
  </si>
  <si>
    <t>2.e</t>
  </si>
  <si>
    <t>2.f</t>
  </si>
  <si>
    <t>Below 4.00%</t>
  </si>
  <si>
    <t>Between 4.00-5.99 %</t>
  </si>
  <si>
    <t>Between 6.00-7.00 %</t>
  </si>
  <si>
    <t>Above 7.00%</t>
  </si>
  <si>
    <t>Below 6.00%</t>
  </si>
  <si>
    <t>Between 6.00-10.99%</t>
  </si>
  <si>
    <t>Between 11.00 -15.00%</t>
  </si>
  <si>
    <t>Above 15.00%</t>
  </si>
  <si>
    <t>Percentage of direct contracting in terms of amount of total procurement</t>
  </si>
  <si>
    <t>Percentage of competitive bidding and limited source bidding contracts in terms of amount of total procurement</t>
  </si>
  <si>
    <t>Percentage of competitive bidding and limited source bidding contracts in terms of volume of total procurement</t>
  </si>
  <si>
    <t>Percentage of shopping contracts in terms of amount of total procurement</t>
  </si>
  <si>
    <t>Percentage of negotiated contracts in terms of amount of total procurement</t>
  </si>
  <si>
    <t>Percentage of repeat order contracts in terms of amount of total procurement</t>
  </si>
  <si>
    <t>Compliance with Limited Source Bidding procedures</t>
  </si>
  <si>
    <t>Upon recommendation by the BAC, the HOPE issues a Certification resorting to LSB as the proper modality</t>
  </si>
  <si>
    <t>Preparation and Issuance of a List of Pre-Selected Suppliers/Consultants by the PE or an identified relevant</t>
  </si>
  <si>
    <t>government authority</t>
  </si>
  <si>
    <t>Transmittal of the Pre-Selected List by the HOPE to the GPPB</t>
  </si>
  <si>
    <t>Within 7cd from the receipt of the acknowledgement letter of the list by the GPPB, the PE posts the</t>
  </si>
  <si>
    <t>procurement opportunity at the PhilGEPS website, agency website, if available and at any conspicuous</t>
  </si>
  <si>
    <t>place within the agency</t>
  </si>
  <si>
    <t>Compliance with Repeat Order procedures</t>
  </si>
  <si>
    <t>Original contract awarded through competitive bidding</t>
  </si>
  <si>
    <t>The goods under the original contract must be quantifiable, divisible and consisting of at least</t>
  </si>
  <si>
    <t>four (4) units per item</t>
  </si>
  <si>
    <t>The unit price is the same or lower than the original contract awarded through competitive bidding which is</t>
  </si>
  <si>
    <t>advantageous to the government after price verification</t>
  </si>
  <si>
    <t>The quantity of each item in the original contract should not exceed 25%</t>
  </si>
  <si>
    <t xml:space="preserve">Modality was used within 6 months from the contract effectivity date stated in the NTP arising from the </t>
  </si>
  <si>
    <t>original contract, provided that there has been a partial delivery, inspection and acceptance of the goods</t>
  </si>
  <si>
    <t>within the same period</t>
  </si>
  <si>
    <t>3.a</t>
  </si>
  <si>
    <t>3.b</t>
  </si>
  <si>
    <t>3.c</t>
  </si>
  <si>
    <t>3.d</t>
  </si>
  <si>
    <t>3.e</t>
  </si>
  <si>
    <t>Average number of entities who acquired bidding documents</t>
  </si>
  <si>
    <t>Average number of bidders who submitted bids</t>
  </si>
  <si>
    <t>Average number of bidders who passed eligibility stage</t>
  </si>
  <si>
    <t>Sufficiency of period to prepare bids</t>
  </si>
  <si>
    <t>Use of proper and effective procurement documentation and technical specifications/requirements</t>
  </si>
  <si>
    <t xml:space="preserve">The end-user submits final, approved and complete Purchase Requests, Terms of Reference, and other </t>
  </si>
  <si>
    <t>documents based on relevant characteristics, functionality and/or performance requirements, as required</t>
  </si>
  <si>
    <t>by the procurement office prior to the commencement of the procurement activity</t>
  </si>
  <si>
    <t>No reference to brand names, except for items/parts that are compatible with the existing fleet or equipment</t>
  </si>
  <si>
    <t>Bidding Documents and Requests for Proposal/Quotation are posted at the PhilGEPS website,</t>
  </si>
  <si>
    <t>Agency website, if applicable, and in conspicuous places</t>
  </si>
  <si>
    <t>4.a</t>
  </si>
  <si>
    <t>4.b</t>
  </si>
  <si>
    <t>Creation of Bids and Awards Committee(s)</t>
  </si>
  <si>
    <t>Presence of a BAC Secretariat or Procurement Unit</t>
  </si>
  <si>
    <t>5.a</t>
  </si>
  <si>
    <t>An approved APP that includes all types of procurement</t>
  </si>
  <si>
    <t>Agency prepares APP using the prescribed format</t>
  </si>
  <si>
    <t>Approved APP is posted at the Procuring Entity's Website</t>
  </si>
  <si>
    <t>Submission of the approved APP to the GPPB within the prescribed deadline</t>
  </si>
  <si>
    <t>Preparation of Annual Procurement Plan for Common-Use Supplies and Equipment (APP-CSE) and Procurement of Common-Use Supplies and Equipment from the Procurement Service</t>
  </si>
  <si>
    <t>5.b</t>
  </si>
  <si>
    <t>5.c</t>
  </si>
  <si>
    <t>1. Do you have an approved APP that includes all types of procurement, given the following conditions? (5a)</t>
  </si>
  <si>
    <t>Procure your Common-Use Supplies and Equipment from the Procurement Service? (5b)</t>
  </si>
  <si>
    <t>Agency prepares APP-CSE using prescribed format</t>
  </si>
  <si>
    <t>Submission of the APP-CSE within the period prescribed by the Department of Budget and Management in</t>
  </si>
  <si>
    <t>its Guidelines for the Preparation of Annual Budget Execution Plans issued annually</t>
  </si>
  <si>
    <t>Proof of actual procurement of Common-Use Supplies and Equipment from DBM-PS</t>
  </si>
  <si>
    <t>the following conditions? (3e)</t>
  </si>
  <si>
    <t>Existing Green Specifications for GPPB-identified non-CSE items are adopted</t>
  </si>
  <si>
    <t>Textiles / Uniforms and Work Clothes</t>
  </si>
  <si>
    <t>Computer Monitors, Desktop</t>
  </si>
  <si>
    <t>Do you use green technical specifications for the procurement activity/ies of the non-CSE item/s?</t>
  </si>
  <si>
    <t>Yes</t>
  </si>
  <si>
    <t>No</t>
  </si>
  <si>
    <t>Indicator 6. Use of Government Electronic Procurement System</t>
  </si>
  <si>
    <t>6.a</t>
  </si>
  <si>
    <t>Percentage of bid opportunities posted by the PhilGEPS-registered Agency</t>
  </si>
  <si>
    <t>Percentage of contract award information posted by the PhilGEPS-registered Agency</t>
  </si>
  <si>
    <t>6.b</t>
  </si>
  <si>
    <t>6.c</t>
  </si>
  <si>
    <t>Percentage of contract awards procured through alternative methods posted by the PhilGEPS-registered Agency</t>
  </si>
  <si>
    <t>7.a</t>
  </si>
  <si>
    <t>Presence of website that provides up-to-date procurement information easily accessible at no cost</t>
  </si>
  <si>
    <t>7.b</t>
  </si>
  <si>
    <t>Preparation of Procurement Monitoring Reports using the GPPB-prescribed format, submission to the GPPB, and posting in agency website</t>
  </si>
  <si>
    <t>8.a</t>
  </si>
  <si>
    <t>Percentage of total amount of contracts signed within the assessment year against total amount in the approved APPs</t>
  </si>
  <si>
    <t>Percentage of total number of contracts signed against total number of procurement projects done through competitive bidding</t>
  </si>
  <si>
    <t>8.b</t>
  </si>
  <si>
    <t>8.c</t>
  </si>
  <si>
    <t>Planned procurement activities achieved desired contract outcomes and objectives within the target/allotted timeframe</t>
  </si>
  <si>
    <t>There is an established procedure for needs analysis and/or market research</t>
  </si>
  <si>
    <t>There is a system to monitor timely delivery of goods, works, and consulting services</t>
  </si>
  <si>
    <t>Agency complies with the thresholds prescribed for amendment to order, variation orders, and contract extensions,</t>
  </si>
  <si>
    <t>if any, in competitively bid contracts</t>
  </si>
  <si>
    <t>which of these conditions is/are met? (8c)</t>
  </si>
  <si>
    <t>9.a</t>
  </si>
  <si>
    <t>9.b</t>
  </si>
  <si>
    <t>9.c</t>
  </si>
  <si>
    <t>Percentage of contracts awarded within prescribed period of action to procure goods</t>
  </si>
  <si>
    <t>Percentage of contracts awarded within prescribed period of action to procure infrastructure projects</t>
  </si>
  <si>
    <t>Percentage of contracts awarded within prescribed period of action to procure consulting services</t>
  </si>
  <si>
    <t>8. Have you conducted any procurement activities on any of the following? (5c)</t>
  </si>
  <si>
    <t>If YES, please mark at least one (1) then, answer the question below.</t>
  </si>
  <si>
    <t>3. In the conduct of procurement activities using Repeat Order, which of these conditions is/are met? (2e)</t>
  </si>
  <si>
    <t>5. In giving your prospective bidders sufficient period to prepare their bids, which of these conditions is/are met? (3d)</t>
  </si>
  <si>
    <t>6. Do you prepare proper and effective procurement documentation and technical specifications/requirements, given the</t>
  </si>
  <si>
    <t>7. In creating your BAC and BAC Secretariat which of these conditions is/are present?</t>
  </si>
  <si>
    <t>9.  In determining whether you provide up-to-date procurement information easily accessible at no cost, which of</t>
  </si>
  <si>
    <t>10. In complying with the preparation, posting and submission of your agency’s Procurement Monitoring Report,</t>
  </si>
  <si>
    <t>11. In planning of procurement activities to achieve desired contract outcomes and objectives within the target/allotted timeframe,</t>
  </si>
  <si>
    <t>12. In evaluating the performance of your procurement personnel, which of these conditions is/are present? (10a)</t>
  </si>
  <si>
    <t>There is a system within the procuring entity to evaluate the performance of procurement personnel on a regular basis</t>
  </si>
  <si>
    <t>10.a</t>
  </si>
  <si>
    <t>10.b</t>
  </si>
  <si>
    <t>10.c</t>
  </si>
  <si>
    <t>Personnel roles, duties and responsibilities involving procurement are included in their individual performance</t>
  </si>
  <si>
    <t>commitment/s</t>
  </si>
  <si>
    <t>Procuring entity and procurement personnel acts on the results and takes corresponding action</t>
  </si>
  <si>
    <t>Percentage of participation of procurement staff in procurement training and/or professionalization program</t>
  </si>
  <si>
    <t>Head of Procuring Entity (HOPE)</t>
  </si>
  <si>
    <t>Bids and Awards Committee (BAC)</t>
  </si>
  <si>
    <t>BAC Secretariat/ Procurement/ Supply Unit</t>
  </si>
  <si>
    <t>BAC Technical Working Group</t>
  </si>
  <si>
    <t>End-user Unit/s</t>
  </si>
  <si>
    <t>Other staff</t>
  </si>
  <si>
    <t>Between 76-90% of staff trained</t>
  </si>
  <si>
    <t>The procuring entity has open dialogue with private sector and ensures access to the procurement opportunities of the procuring entity</t>
  </si>
  <si>
    <t>Forum, dialogues, meetings and the like (apart from pre-bid conferences) are conducted for all prospective</t>
  </si>
  <si>
    <t>bidders at least once a year</t>
  </si>
  <si>
    <t>The PE promptly responds to all interested prospective bidders' inquiries and concerns, with available facilities and</t>
  </si>
  <si>
    <t>various communication channels</t>
  </si>
  <si>
    <t>The BAC Secretariat has a system for keeping and maintaining procurement records</t>
  </si>
  <si>
    <t>11.a</t>
  </si>
  <si>
    <t>11.b</t>
  </si>
  <si>
    <t>filing cabinets and electronic copies in dedicated computers</t>
  </si>
  <si>
    <t>Implementing Units has and is implementing a system for keeping and maintaining complete and easily retrievable contract management records</t>
  </si>
  <si>
    <t>Agency has defined procedures or standards in such areas as quality control, acceptance and inspection, supervision of works and evaluation of contractors’ performance</t>
  </si>
  <si>
    <t>12.a</t>
  </si>
  <si>
    <t>12.b</t>
  </si>
  <si>
    <t>Timely Payment of Procurement Contracts</t>
  </si>
  <si>
    <t>Observers are invited to attend stages of procurement as prescribed in the IRR</t>
  </si>
  <si>
    <t>13.a</t>
  </si>
  <si>
    <t>13.b</t>
  </si>
  <si>
    <t>14. Which of the following is/are practised in order to ensure the private sector access to the procurement opportunities of the</t>
  </si>
  <si>
    <t>Observer reports, if any, are promptly acted upon by the procuring entity</t>
  </si>
  <si>
    <t>Observers are allowed access to and be provided documents, free of charge, as stated in the IRR</t>
  </si>
  <si>
    <t>procuring entity?  (10c)</t>
  </si>
  <si>
    <t>14.a</t>
  </si>
  <si>
    <t>14.b</t>
  </si>
  <si>
    <t>Creation and operation of Internal Audit Unit (IAU) that performs specialized procurement audits</t>
  </si>
  <si>
    <t>which set of conditions were present? (14a)</t>
  </si>
  <si>
    <t>Creation of Internal Audit Unit (IAU) in the agency</t>
  </si>
  <si>
    <t>Conduct of audit of procurement processes and transactions by the IAU within the last three years</t>
  </si>
  <si>
    <t>of the internal auditor's report</t>
  </si>
  <si>
    <t>Internal audit recommendations on procurement-related matters are implemented within 6 months of the submission</t>
  </si>
  <si>
    <t>Audit Reports on procurement related transactions</t>
  </si>
  <si>
    <t>The Procuring Entity has an efficient procurement complaints system and has the capacity to comply with procedural requirements</t>
  </si>
  <si>
    <t>15.a</t>
  </si>
  <si>
    <t>The HOPE resolved Protests within seven (7) calendar days per Section 55 of the IRR</t>
  </si>
  <si>
    <t>16.a</t>
  </si>
  <si>
    <t>Agency has a specific anti-corruption program/s related to procurement</t>
  </si>
  <si>
    <t>Agency has a specific office responsible for the implementation of good governance programs</t>
  </si>
  <si>
    <t>Agency implements a specific good governance program including anti-corruption and integrity development</t>
  </si>
  <si>
    <t>Agency implements specific policies and procedures in place for detection and prevention of corruption</t>
  </si>
  <si>
    <t>please provide link:</t>
  </si>
  <si>
    <t>please provide submission date:</t>
  </si>
  <si>
    <t>Office Order creating the Bids and Awards Committee</t>
  </si>
  <si>
    <t>There are at least five (5) members of the BAC</t>
  </si>
  <si>
    <t>Members of BAC meet qualifications</t>
  </si>
  <si>
    <t>Name/s</t>
  </si>
  <si>
    <t>please provide submission dates:</t>
  </si>
  <si>
    <t xml:space="preserve">1st Sem - </t>
  </si>
  <si>
    <t xml:space="preserve">2nd Sem - </t>
  </si>
  <si>
    <t>Date of RA 9184-related training</t>
  </si>
  <si>
    <t>please provide training date:</t>
  </si>
  <si>
    <t>Computers and Laptops</t>
  </si>
  <si>
    <t>Air Conditioners</t>
  </si>
  <si>
    <t>Vehicles</t>
  </si>
  <si>
    <t>Fridges and Freezers</t>
  </si>
  <si>
    <t>Copiers</t>
  </si>
  <si>
    <t>Paints and Varnishes</t>
  </si>
  <si>
    <t>Food and Catering Services</t>
  </si>
  <si>
    <t>Training Facilities / Hotels / Venues</t>
  </si>
  <si>
    <t>Toilets and Urinals</t>
  </si>
  <si>
    <t>The BAC resolved Requests for Reconsideration within seven (7) calendar days per Section 55 of the IRR</t>
  </si>
  <si>
    <t>4. In the conduct of procurement activities using Limited Source Bidding (LSB), which of these conditions is/are met? (2f)</t>
  </si>
  <si>
    <t>Have you procured Infrastructure projects through any mode of procurement for the past year?</t>
  </si>
  <si>
    <t>Name of Civil Works Supervisor:</t>
  </si>
  <si>
    <t xml:space="preserve">If YES, please answer the following: </t>
  </si>
  <si>
    <t>please provide name of BAC Sec Head:</t>
  </si>
  <si>
    <t>13.  Which of the following procurement personnel have participated in any procurement training and/or professionalization program</t>
  </si>
  <si>
    <t>within the past three (3) years? (10b)</t>
  </si>
  <si>
    <t>A.</t>
  </si>
  <si>
    <t>B.</t>
  </si>
  <si>
    <t>C.</t>
  </si>
  <si>
    <t>D.</t>
  </si>
  <si>
    <t>E.</t>
  </si>
  <si>
    <t>F.</t>
  </si>
  <si>
    <t>G.</t>
  </si>
  <si>
    <t>A. Eligibility Checking (For Consulting Services Only)</t>
  </si>
  <si>
    <t>B. Shortlisting (For Consulting Services Only)</t>
  </si>
  <si>
    <t xml:space="preserve">C. Pre-bid conference </t>
  </si>
  <si>
    <t xml:space="preserve">D. Preliminary examination of bids </t>
  </si>
  <si>
    <t>E. Bid evaluation</t>
  </si>
  <si>
    <t>F. Post-qualification</t>
  </si>
  <si>
    <t>Agency Order/DBM Approval of IAU position/s:</t>
  </si>
  <si>
    <t xml:space="preserve">  2.5.2 Negotiation (Recognized Government Printers)</t>
  </si>
  <si>
    <t xml:space="preserve">  2.5.3 Negotiation (TFB 53.1)</t>
  </si>
  <si>
    <t xml:space="preserve">  2.5.4 Negotiation (SVP 53.9 above 50K)</t>
  </si>
  <si>
    <t xml:space="preserve">  2.2.1 Direct Contracting (above 50K)</t>
  </si>
  <si>
    <t xml:space="preserve">  2.3.1 Repeat Order (above 50K)</t>
  </si>
  <si>
    <t xml:space="preserve">  2.2.2 Direct Contracting (50K or less)</t>
  </si>
  <si>
    <t xml:space="preserve">  2.3.2 Repeat Order (50K or less)</t>
  </si>
  <si>
    <t xml:space="preserve">  2.5.5 Other Negotiated Procurement (Others above 50K)</t>
  </si>
  <si>
    <t xml:space="preserve">  2.5.6 Other Negotiated Procurement (50K or less)</t>
  </si>
  <si>
    <t>15. In determining whether the BAC Secretariat has a system for keeping and maintaining procurement records,</t>
  </si>
  <si>
    <t>16. In determining whether the Implementing Units has a system for keeping and maintaining procurement records,</t>
  </si>
  <si>
    <t>17. In determining if the agency has defined procedures or standards for quality control, acceptance and inspection</t>
  </si>
  <si>
    <t>19.When inviting Observers for the following procurement activities, which of these conditions is/are met?  (13a)</t>
  </si>
  <si>
    <t>20. In creating and operating your Internal Audit Unit (IAU) that performs specialized procurement audits,</t>
  </si>
  <si>
    <t>21. Are COA recommendations responded to or implemented within six months of the submission of the auditors’</t>
  </si>
  <si>
    <t>22. In determining whether the Procuring Entity has an efficient procurement complaints system and has the capacity</t>
  </si>
  <si>
    <t xml:space="preserve">  2.1.1 Shopping (52.1 a above 50K)</t>
  </si>
  <si>
    <t xml:space="preserve">  2.1.2 Shopping (52.1 b above 50K)</t>
  </si>
  <si>
    <t xml:space="preserve">  2.1.3 Other Shopping</t>
  </si>
  <si>
    <t>(Designation)</t>
  </si>
  <si>
    <t>please provide members and their respective training dates:</t>
  </si>
  <si>
    <t>please provide Office Order No.:</t>
  </si>
  <si>
    <t>Name of CPES Evaluator:</t>
  </si>
  <si>
    <t>18. How long will it take for your agency to release the final payment to your supplier/service provider or contractor/consultant,once</t>
  </si>
  <si>
    <t>documents are complete?  (12b)</t>
  </si>
  <si>
    <t>23. In determining whether agency has a specific anti-corruption program/s related to procurement, which of these</t>
  </si>
  <si>
    <t>Agency has written procedures for quality control, acceptance and inspection of goods, services and works</t>
  </si>
  <si>
    <r>
      <t>Instruction: Put a check (</t>
    </r>
    <r>
      <rPr>
        <sz val="10"/>
        <color indexed="8"/>
        <rFont val="Wingdings"/>
        <charset val="2"/>
      </rPr>
      <t>ü</t>
    </r>
    <r>
      <rPr>
        <i/>
        <sz val="10"/>
        <color indexed="8"/>
        <rFont val="Arial"/>
        <family val="2"/>
      </rPr>
      <t>) mark inside the box beside each condition/requirement met as provided below and then fill in the corresponding blanks according to what is asked. Please note that all questions must be answered completely.</t>
    </r>
  </si>
  <si>
    <t>Sub-Indicators</t>
  </si>
  <si>
    <t>How to fill-up the AutoChecker</t>
  </si>
  <si>
    <t>Note: Prioritize Action Plan/s for sub-indicator/s in red text.</t>
  </si>
  <si>
    <t>position.</t>
  </si>
  <si>
    <t>Comments/Findings column.</t>
  </si>
  <si>
    <t xml:space="preserve">Use this rating system for the self-assessment. After completing the assessment, identify those </t>
  </si>
  <si>
    <t>procurement as classified in the APP.</t>
  </si>
  <si>
    <t>Note: In Row 2.1.3 (Others – Shopping), these are items procured through Sections 52.1 a and b</t>
  </si>
  <si>
    <t>with ABCs PhP 50,000.00 or less.</t>
  </si>
  <si>
    <t>Note: In Row 2.2.1 and 2.2.2 (Direct Contracting), include procurement under WETI Guidelines only</t>
  </si>
  <si>
    <t xml:space="preserve"> if these were procured within the year being assessed.</t>
  </si>
  <si>
    <t xml:space="preserve">Note: In Rows 2.5.5 and 2.5.6 (Others – Negotiated Procurement), these are items procured through </t>
  </si>
  <si>
    <t>of procurement, corresponding to the procurement activity it is included.</t>
  </si>
  <si>
    <t>method of procurement as classified in the PMR.</t>
  </si>
  <si>
    <t xml:space="preserve">Note: Once a procurement activity has been declared failed, its activity has already ended. If rebidding </t>
  </si>
  <si>
    <t>Note: If bidding documents are free, include the number of acquisitions per procurement activity in</t>
  </si>
  <si>
    <t>PhilGEPS to the number originally obtain from actual count.</t>
  </si>
  <si>
    <t>Note: Posting multiple lots or line items at a single time are done for efficiency purposes. Like posting</t>
  </si>
  <si>
    <t>Note: Posting awards for multiple lots or line items at a single time are done for efficiency purposes.</t>
  </si>
  <si>
    <t>negative slippage during delivery corresponding to the awarded quantities declared in Column 4.</t>
  </si>
  <si>
    <t>Note: Negative slippage is commonly identified as any delay in the scheduled delivery of items, phases,</t>
  </si>
  <si>
    <t>services and/or the like.</t>
  </si>
  <si>
    <t>Note: Amendment or variation order is commonly identified as any change in design or specification</t>
  </si>
  <si>
    <t>before the delivery of items, phases, services and/or the like.</t>
  </si>
  <si>
    <t>comply to corresponding criterion.</t>
  </si>
  <si>
    <t>submit.</t>
  </si>
  <si>
    <t>o   APP (preferably in excel format)</t>
  </si>
  <si>
    <t>o   Abstracts of quotations</t>
  </si>
  <si>
    <t>o   Office Orders for BAC, Secretariat, IAS/IAU, various policy implementations</t>
  </si>
  <si>
    <t>o   GEPS summary of posted opportunities and awards</t>
  </si>
  <si>
    <t>o   Proofs of training</t>
  </si>
  <si>
    <t>o   Documentation on the participation of bidders</t>
  </si>
  <si>
    <t>o   Procurement-related AOMs</t>
  </si>
  <si>
    <t>o   Crafting of PPMP and TOR/</t>
  </si>
  <si>
    <t>o   Procurement activities</t>
  </si>
  <si>
    <t>o   Procurement timelines</t>
  </si>
  <si>
    <t>o   Procurement-related issues</t>
  </si>
  <si>
    <t>o   Agency-wide and personnel training/s</t>
  </si>
  <si>
    <t>o   Acceptance of delivered goods, infrastructure and consulting services</t>
  </si>
  <si>
    <t>o   Management of contract and implementation</t>
  </si>
  <si>
    <t>o   Payment procedures and schedules</t>
  </si>
  <si>
    <t>o   Agency’s complaints system</t>
  </si>
  <si>
    <t>o   Anti-corruption program/s and adoption</t>
  </si>
  <si>
    <t>o   Agency website maintenance</t>
  </si>
  <si>
    <t>2.      If any explanation is needed for the result of each sub-indicator, these may be inputted in the</t>
  </si>
  <si>
    <t xml:space="preserve">3.      APCPI Rating is based on the APCPI Rating System found in Annex C of the User's Guide. </t>
  </si>
  <si>
    <t>2.      Follow instructions as indicated.</t>
  </si>
  <si>
    <t>1.      For reference only on the rating equivalences for Annex A scores. No need to accomplish and</t>
  </si>
  <si>
    <t>2.      Follow instruction number 3 of Annex A.</t>
  </si>
  <si>
    <t>3.      Input data accordingly.</t>
  </si>
  <si>
    <t>Sub-indicators with ratings between 0 to 2 and formulate a procurement capacity development plan</t>
  </si>
  <si>
    <t>called the APCPI Action Plan based on the attached format and submit to GPPB for monitoring.</t>
  </si>
  <si>
    <t xml:space="preserve">other modes under Section 53 divided further by those with ABCs above PhP 50,000 or those with </t>
  </si>
  <si>
    <t>ABCs PhP 50,000.00 or less.</t>
  </si>
  <si>
    <t xml:space="preserve">commences, it will be counted as a different procurement activity. Hence, another count is added to </t>
  </si>
  <si>
    <t>Column 3 but not necessarily for Column 2, unless there is adjustment of ABC, in which case the</t>
  </si>
  <si>
    <t>adjusted additional amount of the ABC should only be counted.</t>
  </si>
  <si>
    <t>consultants or bidders that have acquired bidding documents for each procurement activity given in</t>
  </si>
  <si>
    <t>Column 3 for each type of public bidding.</t>
  </si>
  <si>
    <t>method of procurement, corresponding to the procurement activity it is included.</t>
  </si>
  <si>
    <t>consultants or bidders that have submitted their bids for each procurement activity given in Column 3</t>
  </si>
  <si>
    <t>and out of the number given in Column 7.</t>
  </si>
  <si>
    <t>consultants or bidders that have passed evaluation of submitted legal and technical documents for</t>
  </si>
  <si>
    <t>each procurement activity given in Column 3 and out of the number given in Column 8. </t>
  </si>
  <si>
    <t>of an individual procurement opportunity, multiples should be counted as multiple postings since</t>
  </si>
  <si>
    <t>these correspond to entries counted in Columns 2 to 6.</t>
  </si>
  <si>
    <t>opportunity in PhilGEPS.</t>
  </si>
  <si>
    <t>Like posting of an individual awarded procurement, multiples should be counted as multiple postings</t>
  </si>
  <si>
    <t>since these correspond to entries counted in Columns 2 to 6, regardless of the number of winning</t>
  </si>
  <si>
    <t>companies, suppliers, contractors, firms or individual bidders.</t>
  </si>
  <si>
    <t>amendments or variations before the delivery corresponding to the awarded quantities declared in</t>
  </si>
  <si>
    <t>Column 4.</t>
  </si>
  <si>
    <t>realized into a contract three (3) months from the opening of bids up to the award of contract</t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</si>
  <si>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Knowledge of agency/office practices concerning</t>
    </r>
  </si>
  <si>
    <t xml:space="preserve">1.      Please indicate the agency name, date of completion of self-assessment, name of evaluator and permanent </t>
  </si>
  <si>
    <t>1.      Please indicate the assessment year whose data and information is being collated and assessed.</t>
  </si>
  <si>
    <t xml:space="preserve">2.      In Column 2, record the ABCs of all projects, activities and programs as consolidated per method of </t>
  </si>
  <si>
    <t xml:space="preserve">3.      In Column 3, record the quantity of all projects, activities and programs as consolidated per method of </t>
  </si>
  <si>
    <t xml:space="preserve">4.      In column 4, record the quantity of all awarded projects, activities and programs as consolidated per </t>
  </si>
  <si>
    <t xml:space="preserve">5.      In Column 5, record the Amount of Award of all projects, activities and programs as consolidated per </t>
  </si>
  <si>
    <t xml:space="preserve">6.      In Column 6, record the quantity of all failed projects, activities and programs as consolidated per method </t>
  </si>
  <si>
    <t xml:space="preserve">7.      In Column 7, record the total number of companies, suppliers, contractors, firms, individual </t>
  </si>
  <si>
    <t>8.      In Column 8, record the total number of companies, suppliers, contractors, firms, individual</t>
  </si>
  <si>
    <t>Note: The number in Column 8 may only be less than or equal to entry in Column 7.</t>
  </si>
  <si>
    <t>9.      In Column 9, record the total number of companies, suppliers, contractors, firms, individual</t>
  </si>
  <si>
    <t>Note: The number in Column 9 may only be less than or equal to entry in Column 8.</t>
  </si>
  <si>
    <t>10.  In Column 10, record the quantity of all projects, activities and programs as consolidated per method of</t>
  </si>
  <si>
    <r>
      <t xml:space="preserve">procurement, which </t>
    </r>
    <r>
      <rPr>
        <b/>
        <u/>
        <sz val="12"/>
        <rFont val="Times New Roman"/>
        <family val="1"/>
      </rPr>
      <t>should not exceed</t>
    </r>
    <r>
      <rPr>
        <sz val="12"/>
        <rFont val="Times New Roman"/>
        <family val="1"/>
      </rPr>
      <t xml:space="preserve"> the recorded number in Column 3, as published in PhilGEPS.</t>
    </r>
  </si>
  <si>
    <t>11.  In Column 11, record the quantity of all awarded projects, activities and programs as consolidated per</t>
  </si>
  <si>
    <r>
      <t xml:space="preserve">method of procurement, which </t>
    </r>
    <r>
      <rPr>
        <b/>
        <u/>
        <sz val="12"/>
        <rFont val="Times New Roman"/>
        <family val="1"/>
      </rPr>
      <t xml:space="preserve">should not exceed </t>
    </r>
    <r>
      <rPr>
        <sz val="12"/>
        <rFont val="Times New Roman"/>
        <family val="1"/>
      </rPr>
      <t xml:space="preserve">the recorded number in Column 4, as a published </t>
    </r>
  </si>
  <si>
    <t>12.  In Column 12, record the quantity of all awarded projects, activities and programs that incurred</t>
  </si>
  <si>
    <t>13.  In Column 13, record the quantity of all awarded projects, activities and programs that have</t>
  </si>
  <si>
    <t>14.  In Column 14, record the quantity of all awarded projects, activities and programs that have been</t>
  </si>
  <si>
    <r>
      <t xml:space="preserve">which </t>
    </r>
    <r>
      <rPr>
        <b/>
        <u/>
        <sz val="12"/>
        <rFont val="Times New Roman"/>
        <family val="1"/>
      </rPr>
      <t>should not exceed</t>
    </r>
    <r>
      <rPr>
        <sz val="12"/>
        <rFont val="Times New Roman"/>
        <family val="1"/>
      </rPr>
      <t xml:space="preserve"> the awarded quantities declared in Column 4.</t>
    </r>
  </si>
  <si>
    <t>1.      Please indicate agency name, date of completion, name of respondent and permanent position.</t>
  </si>
  <si>
    <t>Note: Mark each criterion tick box only if it is met by the agency. Leave tick box blank only if agency does not</t>
  </si>
  <si>
    <t>1.      Please indicate agency name and date of completion.</t>
  </si>
  <si>
    <t>procurement, corresponding to the amount recorded in Column 2.</t>
  </si>
  <si>
    <t>Note: Items procured by lot shall be counted on a per lot basis.</t>
  </si>
  <si>
    <t>Minutes of pre-bid conference are readily available within five (5) days.</t>
  </si>
  <si>
    <t>Procurement documents relative to conduct of Repeat Order</t>
  </si>
  <si>
    <t>Procurement documents relative to conduct of Limited Source Bidding</t>
  </si>
  <si>
    <t>Cost Benefit Analysis, Work Plans, Technical Specifications included in bidding documents</t>
  </si>
  <si>
    <t>ITBs and/or RFQs clearly 
indicate the use of green technical specifications for the procurement activity</t>
  </si>
  <si>
    <t>Pillar</t>
  </si>
  <si>
    <t>I</t>
  </si>
  <si>
    <t>II</t>
  </si>
  <si>
    <t>III</t>
  </si>
  <si>
    <t>IV</t>
  </si>
  <si>
    <t>Name of Agency: ________________________________________</t>
  </si>
  <si>
    <r>
      <t xml:space="preserve">Date of Self Assessment: </t>
    </r>
    <r>
      <rPr>
        <b/>
        <u/>
        <sz val="10"/>
        <rFont val="Calibri"/>
        <family val="2"/>
        <charset val="1"/>
      </rPr>
      <t>_________________________________</t>
    </r>
  </si>
  <si>
    <t>Name of Evaluator: __________________</t>
  </si>
  <si>
    <t>Samples of forms used to evaluating procurement performance on top of or incorporated within the regular assessment for Procurement Personnel</t>
  </si>
  <si>
    <t>Agency Procedures/Systems for the conduct of needs analysis or market research, monitoring of timely delivery of goods, works, or services
Contracts with amendments and variations to order amount to 10% or less</t>
  </si>
  <si>
    <r>
      <t>o   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and 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Semeter PMRs (preferably in excel format)</t>
    </r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</si>
  <si>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What you need:</t>
    </r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</si>
  <si>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Documents for the year being assessed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</si>
  <si>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A – APCPI Self-assessment Form (APCPI worksheet)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</si>
  <si>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B.1 – Consolidated Procurement Monitoring Report (CPMR) (CPMR worksheet)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</si>
  <si>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B.2 – APCPI Questionnaire (Questionnaire worksheet)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</si>
  <si>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C - APCPI Revised Scoring and Rating System (criteria worksheet)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</si>
  <si>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D – Procurement Capacity Development Action Plan</t>
    </r>
  </si>
  <si>
    <r>
      <t xml:space="preserve">Note: Use </t>
    </r>
    <r>
      <rPr>
        <b/>
        <i/>
        <sz val="12"/>
        <rFont val="Times New Roman"/>
        <family val="1"/>
      </rPr>
      <t>mm/dd/yy</t>
    </r>
    <r>
      <rPr>
        <i/>
        <sz val="12"/>
        <rFont val="Times New Roman"/>
        <family val="1"/>
      </rPr>
      <t xml:space="preserve"> as date format for all date entries.</t>
    </r>
  </si>
  <si>
    <t>Date of most recent training:</t>
  </si>
  <si>
    <t>PHILIPPINE NORMAL UNIVERSITY MINDANAO</t>
  </si>
  <si>
    <t>BAC Chair</t>
  </si>
  <si>
    <t>√</t>
  </si>
  <si>
    <t>JOVENAL V. DELA CRUZ</t>
  </si>
  <si>
    <t>JEANETTE T. GONGORA</t>
  </si>
  <si>
    <t>ANDRIANO S. RARO, JR.</t>
  </si>
  <si>
    <t>JOYCE L. PAMISA</t>
  </si>
  <si>
    <t>3 working days</t>
  </si>
  <si>
    <t>www.pnumindanao.com</t>
  </si>
  <si>
    <t>already existing</t>
  </si>
  <si>
    <t>within the year</t>
  </si>
  <si>
    <t xml:space="preserve"> Conduct seminar-workshop/webinar on Government Procurement update</t>
  </si>
  <si>
    <t>Bids and Awards Committee</t>
  </si>
  <si>
    <t>Resource speaker, venue, food &amp; supplies</t>
  </si>
  <si>
    <t>BAC, BAC Sec, TWG, End-Users, Technical Representatives</t>
  </si>
  <si>
    <t xml:space="preserve">Consolidate similar items in the APP to minimize the Alternative Mode of Procurement and maximize the use of Public Bidding </t>
  </si>
  <si>
    <t xml:space="preserve"> Send Procurement Staff in procurement training and/or profesionalization program at least once a year</t>
  </si>
  <si>
    <t>Establish a procurement monitoring system</t>
  </si>
  <si>
    <t>Create an anti-corruption program/s realated to procurement</t>
  </si>
  <si>
    <t>Availability of Funds</t>
  </si>
  <si>
    <t xml:space="preserve"> Conduct seminar-workshop/webinar on bidding documents preparation</t>
  </si>
  <si>
    <t>ADELYNE M. COSTELO-ABREA</t>
  </si>
  <si>
    <t>Head, BAC Secretariat</t>
  </si>
  <si>
    <r>
      <t xml:space="preserve">Name of Agency:  </t>
    </r>
    <r>
      <rPr>
        <b/>
        <u/>
        <sz val="10"/>
        <rFont val="Calibri"/>
        <family val="2"/>
      </rPr>
      <t>PHILIPPINE NORMAL UNIVERSITY MINDANAO</t>
    </r>
  </si>
  <si>
    <r>
      <t xml:space="preserve">Period  Covered:  </t>
    </r>
    <r>
      <rPr>
        <b/>
        <u/>
        <sz val="10"/>
        <color indexed="8"/>
        <rFont val="Calibri"/>
        <family val="2"/>
        <charset val="1"/>
      </rPr>
      <t>CY 2022</t>
    </r>
  </si>
  <si>
    <r>
      <t xml:space="preserve">Period  Covered:  </t>
    </r>
    <r>
      <rPr>
        <b/>
        <u/>
        <sz val="10"/>
        <color indexed="8"/>
        <rFont val="Calibri"/>
        <family val="2"/>
        <charset val="1"/>
      </rPr>
      <t>CY 2023</t>
    </r>
  </si>
  <si>
    <t>SUZZETTE S. CABANGAHAN</t>
  </si>
  <si>
    <t>RUPERT JUN J. SAJOT</t>
  </si>
  <si>
    <t>August 8-10, 2023</t>
  </si>
  <si>
    <t xml:space="preserve"> August 23, 2023</t>
  </si>
  <si>
    <t>https://www.pnu.edu.ph/wp-content/uploads/2023/07/UPDATED-APP-2023.pdf</t>
  </si>
  <si>
    <t xml:space="preserve"> September 5-7, 2022 / August 8-10, 2023</t>
  </si>
  <si>
    <t>https://www.pnu.edu.ph/transparency-seal/transparency-seal-2023/</t>
  </si>
  <si>
    <t>PNU Special Order No. 170 dated July 17, 2023</t>
  </si>
  <si>
    <r>
      <t>Period: ___</t>
    </r>
    <r>
      <rPr>
        <b/>
        <u/>
        <sz val="10"/>
        <rFont val="Arial"/>
        <family val="2"/>
      </rPr>
      <t>2023_</t>
    </r>
    <r>
      <rPr>
        <b/>
        <sz val="10"/>
        <rFont val="Arial"/>
        <family val="2"/>
        <charset val="1"/>
      </rPr>
      <t>___________</t>
    </r>
  </si>
  <si>
    <r>
      <t>Name of Agency: _</t>
    </r>
    <r>
      <rPr>
        <b/>
        <u/>
        <sz val="10"/>
        <rFont val="Arial"/>
        <family val="2"/>
      </rPr>
      <t>PHILIPPINE NORMAL UNIVERSITY MINDANAO</t>
    </r>
  </si>
  <si>
    <t>September 5-7, 2022</t>
  </si>
  <si>
    <t>JUNE R. DUMANHUG</t>
  </si>
  <si>
    <t>LYZYL L. BANUAG</t>
  </si>
  <si>
    <t>ADELYNE C. ABREA</t>
  </si>
  <si>
    <t>Desktop Computer/Laptop</t>
  </si>
  <si>
    <t>conduct workshop/writeshop on how to prepare green technical specifications for GPPB identified non CSE items</t>
  </si>
  <si>
    <t>Venue, food, supplies and materials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</si>
</sst>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\-??_);_(@_)"/>
    <numFmt numFmtId="165" formatCode="_(\$* #,##0.00_);_(\$* \(#,##0.00\);_(\$* \-??_);_(@_)"/>
    <numFmt numFmtId="166" formatCode="mmmm\ d&quot;, &quot;yyyy;@"/>
    <numFmt numFmtId="167" formatCode="_(* #,##0.0000_);_(* \(#,##0.0000\);_(* \-??_);_(@_)"/>
    <numFmt numFmtId="168" formatCode="[$-409]mmmm\ d\,\ yyyy;@"/>
    <numFmt numFmtId="169" formatCode="[$-409]d\-mmm\-yy;@"/>
  </numFmts>
  <fonts count="49">
    <font>
      <sz val="10"/>
      <name val="Arial"/>
      <family val="2"/>
    </font>
    <font>
      <sz val="10"/>
      <name val="Mangal"/>
      <family val="2"/>
    </font>
    <font>
      <sz val="11"/>
      <color indexed="8"/>
      <name val="Calibri"/>
      <family val="2"/>
      <charset val="1"/>
    </font>
    <font>
      <sz val="10"/>
      <name val="Arial"/>
      <family val="2"/>
      <charset val="1"/>
    </font>
    <font>
      <sz val="10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  <font>
      <b/>
      <i/>
      <sz val="12"/>
      <color indexed="8"/>
      <name val="Calibri"/>
      <family val="2"/>
      <charset val="1"/>
    </font>
    <font>
      <b/>
      <sz val="10"/>
      <name val="Calibri"/>
      <family val="2"/>
      <charset val="1"/>
    </font>
    <font>
      <b/>
      <sz val="10"/>
      <color indexed="8"/>
      <name val="Calibri"/>
      <family val="2"/>
      <charset val="1"/>
    </font>
    <font>
      <b/>
      <u/>
      <sz val="10"/>
      <color indexed="8"/>
      <name val="Calibri"/>
      <family val="2"/>
      <charset val="1"/>
    </font>
    <font>
      <sz val="8"/>
      <color indexed="10"/>
      <name val="Calibri"/>
      <family val="2"/>
      <charset val="1"/>
    </font>
    <font>
      <sz val="12"/>
      <color indexed="8"/>
      <name val="Times New Roman"/>
      <family val="1"/>
      <charset val="1"/>
    </font>
    <font>
      <sz val="10"/>
      <color indexed="8"/>
      <name val="Arial"/>
      <family val="2"/>
      <charset val="1"/>
    </font>
    <font>
      <sz val="10"/>
      <name val="Calibri"/>
      <family val="2"/>
      <charset val="1"/>
    </font>
    <font>
      <b/>
      <i/>
      <sz val="10"/>
      <name val="Calibri"/>
      <family val="2"/>
      <charset val="1"/>
    </font>
    <font>
      <i/>
      <sz val="10"/>
      <name val="Calibri"/>
      <family val="2"/>
      <charset val="1"/>
    </font>
    <font>
      <sz val="8"/>
      <name val="Calibri"/>
      <family val="2"/>
      <charset val="1"/>
    </font>
    <font>
      <b/>
      <sz val="10"/>
      <color indexed="8"/>
      <name val="Arial"/>
      <family val="2"/>
      <charset val="1"/>
    </font>
    <font>
      <sz val="12"/>
      <name val="Calibri"/>
      <family val="2"/>
      <charset val="1"/>
    </font>
    <font>
      <b/>
      <sz val="12"/>
      <name val="Calibri"/>
      <family val="2"/>
      <charset val="1"/>
    </font>
    <font>
      <b/>
      <u/>
      <sz val="10"/>
      <name val="Calibri"/>
      <family val="2"/>
      <charset val="1"/>
    </font>
    <font>
      <sz val="18"/>
      <color indexed="9"/>
      <name val="Calibri"/>
      <family val="2"/>
      <charset val="1"/>
    </font>
    <font>
      <i/>
      <sz val="10"/>
      <color indexed="8"/>
      <name val="Calibri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b/>
      <i/>
      <sz val="12"/>
      <name val="Calibri"/>
      <family val="2"/>
      <charset val="1"/>
    </font>
    <font>
      <i/>
      <sz val="12"/>
      <name val="Calibri"/>
      <family val="2"/>
      <charset val="1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Wingdings"/>
      <charset val="2"/>
    </font>
    <font>
      <u/>
      <sz val="12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sz val="12"/>
      <name val="Wingdings"/>
      <charset val="2"/>
    </font>
    <font>
      <i/>
      <sz val="12"/>
      <name val="Times New Roman"/>
      <family val="1"/>
    </font>
    <font>
      <i/>
      <sz val="10"/>
      <name val="Arial"/>
      <family val="2"/>
    </font>
    <font>
      <b/>
      <u/>
      <sz val="12"/>
      <name val="Times New Roman"/>
      <family val="1"/>
    </font>
    <font>
      <u/>
      <sz val="10"/>
      <color indexed="30"/>
      <name val="Arial"/>
      <family val="2"/>
    </font>
    <font>
      <u/>
      <sz val="10"/>
      <color indexed="30"/>
      <name val="Wingdings"/>
      <charset val="2"/>
    </font>
    <font>
      <sz val="6"/>
      <name val="Calibri"/>
      <family val="2"/>
      <charset val="1"/>
    </font>
    <font>
      <b/>
      <i/>
      <sz val="12"/>
      <name val="Times New Roman"/>
      <family val="1"/>
    </font>
    <font>
      <u/>
      <sz val="10"/>
      <color theme="10"/>
      <name val="Arial"/>
      <family val="2"/>
    </font>
    <font>
      <sz val="10"/>
      <color theme="0" tint="-4.9989318521683403E-2"/>
      <name val="Arial"/>
      <family val="2"/>
    </font>
    <font>
      <sz val="10"/>
      <color theme="0"/>
      <name val="Calibri"/>
      <family val="2"/>
      <charset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0"/>
      <name val="Calibri"/>
      <family val="2"/>
    </font>
    <font>
      <b/>
      <u/>
      <sz val="10"/>
      <name val="Calibri"/>
      <family val="2"/>
    </font>
    <font>
      <b/>
      <u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3"/>
        <bgColor indexed="54"/>
      </patternFill>
    </fill>
    <fill>
      <patternFill patternType="solid">
        <fgColor indexed="31"/>
        <bgColor indexed="42"/>
      </patternFill>
    </fill>
    <fill>
      <patternFill patternType="solid">
        <fgColor indexed="27"/>
        <bgColor indexed="41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31"/>
      </patternFill>
    </fill>
    <fill>
      <patternFill patternType="solid">
        <fgColor indexed="13"/>
        <bgColor indexed="34"/>
      </patternFill>
    </fill>
    <fill>
      <patternFill patternType="solid">
        <fgColor indexed="47"/>
        <bgColor indexed="42"/>
      </patternFill>
    </fill>
    <fill>
      <patternFill patternType="solid">
        <fgColor indexed="55"/>
        <bgColor indexed="22"/>
      </patternFill>
    </fill>
    <fill>
      <patternFill patternType="solid">
        <fgColor indexed="8"/>
        <bgColor indexed="58"/>
      </patternFill>
    </fill>
    <fill>
      <patternFill patternType="solid">
        <fgColor rgb="FFFFFF00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</borders>
  <cellStyleXfs count="8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0" fontId="41" fillId="0" borderId="0" applyNumberFormat="0" applyFill="0" applyBorder="0" applyAlignment="0" applyProtection="0"/>
    <xf numFmtId="0" fontId="2" fillId="0" borderId="0"/>
    <xf numFmtId="0" fontId="3" fillId="0" borderId="0"/>
    <xf numFmtId="0" fontId="3" fillId="0" borderId="0"/>
    <xf numFmtId="9" fontId="1" fillId="0" borderId="0" applyFill="0" applyBorder="0" applyAlignment="0" applyProtection="0"/>
  </cellStyleXfs>
  <cellXfs count="399">
    <xf numFmtId="0" fontId="0" fillId="0" borderId="0" xfId="0"/>
    <xf numFmtId="0" fontId="4" fillId="2" borderId="0" xfId="4" applyFont="1" applyFill="1" applyProtection="1">
      <protection locked="0"/>
    </xf>
    <xf numFmtId="2" fontId="4" fillId="2" borderId="0" xfId="4" applyNumberFormat="1" applyFont="1" applyFill="1" applyProtection="1">
      <protection locked="0"/>
    </xf>
    <xf numFmtId="0" fontId="5" fillId="2" borderId="0" xfId="4" applyFont="1" applyFill="1" applyAlignment="1" applyProtection="1">
      <protection hidden="1"/>
    </xf>
    <xf numFmtId="0" fontId="4" fillId="2" borderId="0" xfId="4" applyFont="1" applyFill="1" applyProtection="1">
      <protection hidden="1"/>
    </xf>
    <xf numFmtId="0" fontId="4" fillId="2" borderId="0" xfId="4" applyFont="1" applyFill="1" applyAlignment="1" applyProtection="1">
      <protection locked="0"/>
    </xf>
    <xf numFmtId="2" fontId="4" fillId="2" borderId="0" xfId="4" applyNumberFormat="1" applyFont="1" applyFill="1" applyAlignment="1" applyProtection="1">
      <protection locked="0"/>
    </xf>
    <xf numFmtId="0" fontId="7" fillId="2" borderId="0" xfId="5" applyFont="1" applyFill="1" applyBorder="1" applyAlignment="1" applyProtection="1">
      <alignment horizontal="left" vertical="center" wrapText="1"/>
      <protection locked="0"/>
    </xf>
    <xf numFmtId="0" fontId="8" fillId="2" borderId="0" xfId="4" applyFont="1" applyFill="1" applyAlignment="1" applyProtection="1">
      <protection locked="0"/>
    </xf>
    <xf numFmtId="2" fontId="8" fillId="2" borderId="0" xfId="4" applyNumberFormat="1" applyFont="1" applyFill="1" applyAlignment="1" applyProtection="1">
      <protection locked="0"/>
    </xf>
    <xf numFmtId="0" fontId="8" fillId="2" borderId="0" xfId="4" applyFont="1" applyFill="1" applyAlignment="1" applyProtection="1">
      <alignment horizontal="left"/>
      <protection locked="0"/>
    </xf>
    <xf numFmtId="0" fontId="8" fillId="2" borderId="1" xfId="4" applyFont="1" applyFill="1" applyBorder="1" applyAlignment="1" applyProtection="1">
      <alignment horizontal="center" vertical="center"/>
      <protection hidden="1"/>
    </xf>
    <xf numFmtId="0" fontId="8" fillId="2" borderId="1" xfId="4" applyFont="1" applyFill="1" applyBorder="1" applyAlignment="1" applyProtection="1">
      <alignment horizontal="center" vertical="center" wrapText="1"/>
      <protection hidden="1"/>
    </xf>
    <xf numFmtId="2" fontId="8" fillId="2" borderId="1" xfId="4" applyNumberFormat="1" applyFont="1" applyFill="1" applyBorder="1" applyAlignment="1" applyProtection="1">
      <alignment horizontal="center" vertical="center" wrapText="1"/>
      <protection hidden="1"/>
    </xf>
    <xf numFmtId="0" fontId="4" fillId="2" borderId="0" xfId="4" applyFont="1" applyFill="1" applyAlignment="1" applyProtection="1">
      <alignment vertical="center"/>
      <protection locked="0"/>
    </xf>
    <xf numFmtId="0" fontId="10" fillId="2" borderId="2" xfId="4" applyFont="1" applyFill="1" applyBorder="1" applyAlignment="1" applyProtection="1">
      <alignment horizontal="center"/>
      <protection hidden="1"/>
    </xf>
    <xf numFmtId="2" fontId="10" fillId="2" borderId="2" xfId="4" applyNumberFormat="1" applyFont="1" applyFill="1" applyBorder="1" applyAlignment="1" applyProtection="1">
      <alignment horizontal="center"/>
      <protection hidden="1"/>
    </xf>
    <xf numFmtId="0" fontId="10" fillId="2" borderId="3" xfId="4" applyFont="1" applyFill="1" applyBorder="1" applyAlignment="1" applyProtection="1">
      <alignment horizontal="center"/>
      <protection hidden="1"/>
    </xf>
    <xf numFmtId="0" fontId="10" fillId="2" borderId="1" xfId="4" applyFont="1" applyFill="1" applyBorder="1" applyAlignment="1" applyProtection="1">
      <alignment horizontal="center"/>
      <protection hidden="1"/>
    </xf>
    <xf numFmtId="0" fontId="8" fillId="2" borderId="2" xfId="4" applyFont="1" applyFill="1" applyBorder="1" applyProtection="1">
      <protection hidden="1"/>
    </xf>
    <xf numFmtId="0" fontId="8" fillId="3" borderId="2" xfId="4" applyFont="1" applyFill="1" applyBorder="1" applyProtection="1">
      <protection hidden="1"/>
    </xf>
    <xf numFmtId="0" fontId="4" fillId="3" borderId="4" xfId="4" applyFont="1" applyFill="1" applyBorder="1" applyProtection="1">
      <protection hidden="1"/>
    </xf>
    <xf numFmtId="2" fontId="4" fillId="3" borderId="4" xfId="4" applyNumberFormat="1" applyFont="1" applyFill="1" applyBorder="1" applyProtection="1">
      <protection hidden="1"/>
    </xf>
    <xf numFmtId="0" fontId="4" fillId="3" borderId="1" xfId="4" applyFont="1" applyFill="1" applyBorder="1" applyProtection="1">
      <protection hidden="1"/>
    </xf>
    <xf numFmtId="0" fontId="4" fillId="3" borderId="3" xfId="4" applyFont="1" applyFill="1" applyBorder="1" applyProtection="1">
      <protection hidden="1"/>
    </xf>
    <xf numFmtId="0" fontId="4" fillId="2" borderId="2" xfId="4" applyFont="1" applyFill="1" applyBorder="1" applyProtection="1">
      <protection hidden="1"/>
    </xf>
    <xf numFmtId="4" fontId="8" fillId="2" borderId="5" xfId="5" applyNumberFormat="1" applyFont="1" applyFill="1" applyBorder="1" applyAlignment="1" applyProtection="1">
      <alignment horizontal="center"/>
      <protection locked="0"/>
    </xf>
    <xf numFmtId="3" fontId="4" fillId="2" borderId="4" xfId="5" applyNumberFormat="1" applyFont="1" applyFill="1" applyBorder="1" applyAlignment="1" applyProtection="1">
      <alignment horizontal="center"/>
      <protection locked="0"/>
    </xf>
    <xf numFmtId="3" fontId="4" fillId="2" borderId="1" xfId="5" applyNumberFormat="1" applyFont="1" applyFill="1" applyBorder="1" applyAlignment="1" applyProtection="1">
      <alignment horizontal="center"/>
      <protection locked="0"/>
    </xf>
    <xf numFmtId="3" fontId="4" fillId="2" borderId="3" xfId="5" applyNumberFormat="1" applyFont="1" applyFill="1" applyBorder="1" applyAlignment="1" applyProtection="1">
      <alignment horizontal="center"/>
      <protection locked="0"/>
    </xf>
    <xf numFmtId="0" fontId="4" fillId="2" borderId="6" xfId="4" applyFont="1" applyFill="1" applyBorder="1" applyProtection="1">
      <protection hidden="1"/>
    </xf>
    <xf numFmtId="0" fontId="8" fillId="2" borderId="5" xfId="4" applyFont="1" applyFill="1" applyBorder="1" applyProtection="1">
      <protection hidden="1"/>
    </xf>
    <xf numFmtId="4" fontId="8" fillId="2" borderId="5" xfId="4" applyNumberFormat="1" applyFont="1" applyFill="1" applyBorder="1" applyAlignment="1" applyProtection="1">
      <alignment horizontal="center"/>
      <protection hidden="1"/>
    </xf>
    <xf numFmtId="3" fontId="8" fillId="2" borderId="4" xfId="4" applyNumberFormat="1" applyFont="1" applyFill="1" applyBorder="1" applyAlignment="1" applyProtection="1">
      <alignment horizontal="center"/>
      <protection hidden="1"/>
    </xf>
    <xf numFmtId="3" fontId="8" fillId="2" borderId="1" xfId="4" applyNumberFormat="1" applyFont="1" applyFill="1" applyBorder="1" applyAlignment="1" applyProtection="1">
      <alignment horizontal="center"/>
      <protection hidden="1"/>
    </xf>
    <xf numFmtId="0" fontId="8" fillId="2" borderId="4" xfId="4" applyFont="1" applyFill="1" applyBorder="1" applyAlignment="1" applyProtection="1">
      <alignment horizontal="center"/>
      <protection hidden="1"/>
    </xf>
    <xf numFmtId="3" fontId="8" fillId="2" borderId="3" xfId="4" applyNumberFormat="1" applyFont="1" applyFill="1" applyBorder="1" applyAlignment="1" applyProtection="1">
      <alignment horizontal="center"/>
      <protection hidden="1"/>
    </xf>
    <xf numFmtId="0" fontId="8" fillId="2" borderId="1" xfId="4" applyFont="1" applyFill="1" applyBorder="1" applyProtection="1">
      <protection hidden="1"/>
    </xf>
    <xf numFmtId="0" fontId="8" fillId="3" borderId="1" xfId="4" applyFont="1" applyFill="1" applyBorder="1" applyProtection="1">
      <protection hidden="1"/>
    </xf>
    <xf numFmtId="3" fontId="4" fillId="3" borderId="5" xfId="4" applyNumberFormat="1" applyFont="1" applyFill="1" applyBorder="1" applyProtection="1">
      <protection hidden="1"/>
    </xf>
    <xf numFmtId="2" fontId="4" fillId="3" borderId="5" xfId="4" applyNumberFormat="1" applyFont="1" applyFill="1" applyBorder="1" applyProtection="1">
      <protection hidden="1"/>
    </xf>
    <xf numFmtId="3" fontId="4" fillId="3" borderId="7" xfId="4" applyNumberFormat="1" applyFont="1" applyFill="1" applyBorder="1" applyProtection="1">
      <protection hidden="1"/>
    </xf>
    <xf numFmtId="0" fontId="4" fillId="3" borderId="7" xfId="4" applyFont="1" applyFill="1" applyBorder="1" applyProtection="1">
      <protection hidden="1"/>
    </xf>
    <xf numFmtId="0" fontId="4" fillId="3" borderId="8" xfId="4" applyFont="1" applyFill="1" applyBorder="1" applyProtection="1">
      <protection hidden="1"/>
    </xf>
    <xf numFmtId="3" fontId="4" fillId="3" borderId="4" xfId="4" applyNumberFormat="1" applyFont="1" applyFill="1" applyBorder="1" applyAlignment="1" applyProtection="1">
      <alignment horizontal="center"/>
      <protection hidden="1"/>
    </xf>
    <xf numFmtId="3" fontId="4" fillId="3" borderId="1" xfId="4" applyNumberFormat="1" applyFont="1" applyFill="1" applyBorder="1" applyAlignment="1" applyProtection="1">
      <alignment horizontal="center"/>
      <protection hidden="1"/>
    </xf>
    <xf numFmtId="0" fontId="4" fillId="3" borderId="1" xfId="4" applyFont="1" applyFill="1" applyBorder="1" applyAlignment="1" applyProtection="1">
      <alignment horizontal="center"/>
      <protection hidden="1"/>
    </xf>
    <xf numFmtId="3" fontId="4" fillId="3" borderId="4" xfId="4" applyNumberFormat="1" applyFont="1" applyFill="1" applyBorder="1" applyAlignment="1" applyProtection="1">
      <alignment horizontal="right"/>
      <protection hidden="1"/>
    </xf>
    <xf numFmtId="3" fontId="4" fillId="3" borderId="1" xfId="5" applyNumberFormat="1" applyFont="1" applyFill="1" applyBorder="1" applyAlignment="1" applyProtection="1">
      <protection hidden="1"/>
    </xf>
    <xf numFmtId="0" fontId="4" fillId="3" borderId="3" xfId="4" applyFont="1" applyFill="1" applyBorder="1" applyAlignment="1" applyProtection="1">
      <alignment horizontal="center"/>
      <protection hidden="1"/>
    </xf>
    <xf numFmtId="3" fontId="4" fillId="3" borderId="4" xfId="4" applyNumberFormat="1" applyFont="1" applyFill="1" applyBorder="1" applyProtection="1">
      <protection hidden="1"/>
    </xf>
    <xf numFmtId="3" fontId="4" fillId="3" borderId="1" xfId="4" applyNumberFormat="1" applyFont="1" applyFill="1" applyBorder="1" applyProtection="1">
      <protection hidden="1"/>
    </xf>
    <xf numFmtId="0" fontId="8" fillId="2" borderId="4" xfId="4" applyFont="1" applyFill="1" applyBorder="1" applyProtection="1">
      <protection hidden="1"/>
    </xf>
    <xf numFmtId="3" fontId="8" fillId="3" borderId="1" xfId="4" applyNumberFormat="1" applyFont="1" applyFill="1" applyBorder="1" applyProtection="1">
      <protection hidden="1"/>
    </xf>
    <xf numFmtId="3" fontId="8" fillId="2" borderId="5" xfId="5" applyNumberFormat="1" applyFont="1" applyFill="1" applyBorder="1" applyAlignment="1" applyProtection="1">
      <alignment horizontal="center"/>
      <protection locked="0"/>
    </xf>
    <xf numFmtId="0" fontId="8" fillId="2" borderId="2" xfId="4" applyFont="1" applyFill="1" applyBorder="1" applyAlignment="1" applyProtection="1">
      <alignment horizontal="center"/>
      <protection hidden="1"/>
    </xf>
    <xf numFmtId="4" fontId="8" fillId="2" borderId="1" xfId="4" applyNumberFormat="1" applyFont="1" applyFill="1" applyBorder="1" applyAlignment="1" applyProtection="1">
      <alignment horizontal="center"/>
      <protection hidden="1"/>
    </xf>
    <xf numFmtId="0" fontId="8" fillId="3" borderId="4" xfId="4" applyFont="1" applyFill="1" applyBorder="1" applyAlignment="1" applyProtection="1">
      <alignment horizontal="center"/>
      <protection hidden="1"/>
    </xf>
    <xf numFmtId="0" fontId="8" fillId="3" borderId="1" xfId="4" applyFont="1" applyFill="1" applyBorder="1" applyAlignment="1" applyProtection="1">
      <alignment horizontal="center"/>
      <protection hidden="1"/>
    </xf>
    <xf numFmtId="0" fontId="8" fillId="3" borderId="3" xfId="4" applyFont="1" applyFill="1" applyBorder="1" applyAlignment="1" applyProtection="1">
      <alignment horizontal="center"/>
      <protection hidden="1"/>
    </xf>
    <xf numFmtId="3" fontId="8" fillId="3" borderId="4" xfId="4" applyNumberFormat="1" applyFont="1" applyFill="1" applyBorder="1" applyAlignment="1" applyProtection="1">
      <alignment horizontal="right"/>
      <protection hidden="1"/>
    </xf>
    <xf numFmtId="0" fontId="4" fillId="2" borderId="0" xfId="4" applyFont="1" applyFill="1" applyAlignment="1" applyProtection="1">
      <alignment wrapText="1"/>
      <protection hidden="1"/>
    </xf>
    <xf numFmtId="2" fontId="4" fillId="2" borderId="0" xfId="4" applyNumberFormat="1" applyFont="1" applyFill="1" applyAlignment="1" applyProtection="1">
      <alignment wrapText="1"/>
      <protection hidden="1"/>
    </xf>
    <xf numFmtId="0" fontId="8" fillId="2" borderId="0" xfId="4" applyFont="1" applyFill="1" applyProtection="1">
      <protection hidden="1"/>
    </xf>
    <xf numFmtId="0" fontId="2" fillId="2" borderId="0" xfId="4" applyFill="1" applyProtection="1">
      <protection hidden="1"/>
    </xf>
    <xf numFmtId="2" fontId="8" fillId="2" borderId="0" xfId="4" applyNumberFormat="1" applyFont="1" applyFill="1" applyProtection="1">
      <protection hidden="1"/>
    </xf>
    <xf numFmtId="2" fontId="2" fillId="2" borderId="0" xfId="4" applyNumberFormat="1" applyFill="1" applyProtection="1">
      <protection hidden="1"/>
    </xf>
    <xf numFmtId="0" fontId="11" fillId="2" borderId="0" xfId="4" applyFont="1" applyFill="1" applyAlignment="1" applyProtection="1">
      <alignment wrapText="1"/>
      <protection hidden="1"/>
    </xf>
    <xf numFmtId="0" fontId="12" fillId="2" borderId="0" xfId="4" applyFont="1" applyFill="1" applyProtection="1">
      <protection locked="0"/>
    </xf>
    <xf numFmtId="0" fontId="2" fillId="2" borderId="0" xfId="4" applyFill="1" applyProtection="1">
      <protection locked="0"/>
    </xf>
    <xf numFmtId="0" fontId="12" fillId="2" borderId="0" xfId="4" applyFont="1" applyFill="1" applyAlignment="1" applyProtection="1">
      <alignment horizontal="left"/>
      <protection locked="0"/>
    </xf>
    <xf numFmtId="0" fontId="11" fillId="2" borderId="0" xfId="4" applyFont="1" applyFill="1" applyAlignment="1" applyProtection="1">
      <alignment wrapText="1"/>
      <protection locked="0"/>
    </xf>
    <xf numFmtId="0" fontId="2" fillId="2" borderId="0" xfId="4" applyFill="1"/>
    <xf numFmtId="0" fontId="13" fillId="2" borderId="0" xfId="5" applyFont="1" applyFill="1" applyBorder="1" applyAlignment="1" applyProtection="1">
      <alignment vertical="center"/>
      <protection locked="0"/>
    </xf>
    <xf numFmtId="0" fontId="13" fillId="2" borderId="0" xfId="5" applyFont="1" applyFill="1" applyBorder="1" applyAlignment="1" applyProtection="1">
      <alignment vertical="center" wrapText="1"/>
      <protection locked="0"/>
    </xf>
    <xf numFmtId="167" fontId="4" fillId="2" borderId="0" xfId="1" applyNumberFormat="1" applyFont="1" applyFill="1" applyBorder="1" applyAlignment="1" applyProtection="1">
      <alignment horizontal="center" vertical="center" wrapText="1"/>
      <protection locked="0"/>
    </xf>
    <xf numFmtId="2" fontId="4" fillId="2" borderId="0" xfId="5" applyNumberFormat="1" applyFont="1" applyFill="1" applyBorder="1" applyAlignment="1" applyProtection="1">
      <alignment vertical="center" wrapText="1"/>
      <protection locked="0"/>
    </xf>
    <xf numFmtId="0" fontId="7" fillId="2" borderId="0" xfId="5" applyFont="1" applyFill="1" applyBorder="1" applyAlignment="1" applyProtection="1">
      <alignment vertical="center" wrapText="1"/>
    </xf>
    <xf numFmtId="0" fontId="13" fillId="2" borderId="0" xfId="5" applyFont="1" applyFill="1" applyBorder="1" applyAlignment="1" applyProtection="1">
      <alignment vertical="center" wrapText="1"/>
    </xf>
    <xf numFmtId="0" fontId="13" fillId="2" borderId="0" xfId="5" applyFont="1" applyFill="1" applyBorder="1" applyAlignment="1" applyProtection="1">
      <alignment vertical="center"/>
    </xf>
    <xf numFmtId="167" fontId="17" fillId="2" borderId="0" xfId="1" applyNumberFormat="1" applyFont="1" applyFill="1" applyBorder="1" applyAlignment="1" applyProtection="1">
      <alignment vertical="center" wrapText="1"/>
    </xf>
    <xf numFmtId="167" fontId="17" fillId="2" borderId="0" xfId="1" applyNumberFormat="1" applyFont="1" applyFill="1" applyBorder="1" applyAlignment="1" applyProtection="1">
      <alignment horizontal="center" vertical="center"/>
    </xf>
    <xf numFmtId="167" fontId="12" fillId="2" borderId="0" xfId="1" applyNumberFormat="1" applyFont="1" applyFill="1" applyBorder="1" applyAlignment="1" applyProtection="1">
      <alignment vertical="center" wrapText="1"/>
    </xf>
    <xf numFmtId="0" fontId="18" fillId="2" borderId="0" xfId="5" applyFont="1" applyFill="1" applyBorder="1" applyAlignment="1" applyProtection="1">
      <alignment vertical="center"/>
    </xf>
    <xf numFmtId="0" fontId="19" fillId="2" borderId="0" xfId="5" applyFont="1" applyFill="1" applyBorder="1" applyAlignment="1" applyProtection="1">
      <alignment vertical="center" wrapText="1"/>
    </xf>
    <xf numFmtId="0" fontId="19" fillId="2" borderId="0" xfId="5" applyFont="1" applyFill="1" applyBorder="1" applyAlignment="1" applyProtection="1">
      <alignment horizontal="center" vertical="center"/>
    </xf>
    <xf numFmtId="0" fontId="18" fillId="2" borderId="0" xfId="5" applyFont="1" applyFill="1" applyBorder="1" applyAlignment="1" applyProtection="1">
      <alignment vertical="center" wrapText="1"/>
    </xf>
    <xf numFmtId="0" fontId="16" fillId="2" borderId="0" xfId="5" applyFont="1" applyFill="1" applyBorder="1" applyAlignment="1" applyProtection="1">
      <alignment vertical="center" wrapText="1"/>
    </xf>
    <xf numFmtId="0" fontId="7" fillId="2" borderId="0" xfId="5" applyFont="1" applyFill="1" applyBorder="1" applyAlignment="1" applyProtection="1">
      <alignment vertical="center" wrapText="1"/>
      <protection locked="0"/>
    </xf>
    <xf numFmtId="0" fontId="7" fillId="2" borderId="0" xfId="5" applyFont="1" applyFill="1" applyBorder="1" applyAlignment="1" applyProtection="1">
      <alignment horizontal="left" vertical="center"/>
      <protection locked="0"/>
    </xf>
    <xf numFmtId="0" fontId="7" fillId="2" borderId="9" xfId="5" applyFont="1" applyFill="1" applyBorder="1" applyAlignment="1" applyProtection="1">
      <alignment horizontal="center" vertical="center" wrapText="1"/>
    </xf>
    <xf numFmtId="0" fontId="14" fillId="2" borderId="10" xfId="5" applyFont="1" applyFill="1" applyBorder="1" applyAlignment="1" applyProtection="1">
      <alignment vertical="center" wrapText="1"/>
    </xf>
    <xf numFmtId="0" fontId="13" fillId="2" borderId="10" xfId="5" applyFont="1" applyFill="1" applyBorder="1" applyAlignment="1" applyProtection="1">
      <alignment vertical="center" wrapText="1"/>
      <protection locked="0"/>
    </xf>
    <xf numFmtId="0" fontId="14" fillId="2" borderId="11" xfId="5" applyFont="1" applyFill="1" applyBorder="1" applyAlignment="1" applyProtection="1">
      <alignment vertical="center" wrapText="1"/>
    </xf>
    <xf numFmtId="0" fontId="7" fillId="2" borderId="12" xfId="5" applyFont="1" applyFill="1" applyBorder="1" applyAlignment="1" applyProtection="1">
      <alignment vertical="center"/>
    </xf>
    <xf numFmtId="0" fontId="7" fillId="2" borderId="10" xfId="5" applyFont="1" applyFill="1" applyBorder="1" applyAlignment="1" applyProtection="1">
      <alignment vertical="center" wrapText="1"/>
    </xf>
    <xf numFmtId="0" fontId="7" fillId="2" borderId="11" xfId="5" applyFont="1" applyFill="1" applyBorder="1" applyAlignment="1" applyProtection="1">
      <alignment vertical="center" wrapText="1"/>
    </xf>
    <xf numFmtId="0" fontId="13" fillId="2" borderId="9" xfId="5" applyFont="1" applyFill="1" applyBorder="1" applyAlignment="1" applyProtection="1">
      <alignment vertical="center" wrapText="1"/>
    </xf>
    <xf numFmtId="10" fontId="4" fillId="2" borderId="9" xfId="7" applyNumberFormat="1" applyFont="1" applyFill="1" applyBorder="1" applyAlignment="1" applyProtection="1">
      <alignment horizontal="center" vertical="center" wrapText="1"/>
    </xf>
    <xf numFmtId="0" fontId="13" fillId="2" borderId="9" xfId="5" applyFont="1" applyFill="1" applyBorder="1" applyAlignment="1" applyProtection="1">
      <alignment vertical="center" wrapText="1"/>
      <protection locked="0"/>
    </xf>
    <xf numFmtId="0" fontId="13" fillId="2" borderId="11" xfId="5" applyFont="1" applyFill="1" applyBorder="1" applyAlignment="1" applyProtection="1">
      <alignment vertical="center" wrapText="1"/>
    </xf>
    <xf numFmtId="167" fontId="4" fillId="2" borderId="9" xfId="1" applyNumberFormat="1" applyFont="1" applyFill="1" applyBorder="1" applyAlignment="1" applyProtection="1">
      <alignment horizontal="center" vertical="center" wrapText="1"/>
    </xf>
    <xf numFmtId="0" fontId="13" fillId="2" borderId="9" xfId="5" applyFont="1" applyFill="1" applyBorder="1" applyAlignment="1" applyProtection="1">
      <alignment horizontal="justify" vertical="center" wrapText="1"/>
    </xf>
    <xf numFmtId="164" fontId="4" fillId="2" borderId="9" xfId="1" applyNumberFormat="1" applyFont="1" applyFill="1" applyBorder="1" applyAlignment="1" applyProtection="1">
      <alignment horizontal="center" vertical="center" wrapText="1"/>
    </xf>
    <xf numFmtId="0" fontId="13" fillId="2" borderId="9" xfId="5" applyFont="1" applyFill="1" applyBorder="1" applyAlignment="1" applyProtection="1">
      <alignment horizontal="left" vertical="center" wrapText="1"/>
      <protection locked="0"/>
    </xf>
    <xf numFmtId="0" fontId="13" fillId="2" borderId="9" xfId="5" applyFont="1" applyFill="1" applyBorder="1" applyAlignment="1" applyProtection="1">
      <alignment horizontal="justify" vertical="center" wrapText="1"/>
      <protection locked="0"/>
    </xf>
    <xf numFmtId="0" fontId="13" fillId="2" borderId="12" xfId="5" applyFont="1" applyFill="1" applyBorder="1" applyAlignment="1" applyProtection="1">
      <alignment vertical="center" wrapText="1"/>
      <protection locked="0"/>
    </xf>
    <xf numFmtId="0" fontId="13" fillId="2" borderId="10" xfId="5" applyFont="1" applyFill="1" applyBorder="1" applyAlignment="1" applyProtection="1">
      <alignment vertical="center" wrapText="1"/>
    </xf>
    <xf numFmtId="0" fontId="13" fillId="2" borderId="9" xfId="5" applyFont="1" applyFill="1" applyBorder="1" applyAlignment="1" applyProtection="1">
      <alignment horizontal="left" vertical="center"/>
    </xf>
    <xf numFmtId="0" fontId="13" fillId="2" borderId="9" xfId="5" applyFont="1" applyFill="1" applyBorder="1" applyAlignment="1" applyProtection="1">
      <alignment horizontal="left" vertical="center" wrapText="1"/>
    </xf>
    <xf numFmtId="0" fontId="13" fillId="2" borderId="12" xfId="5" applyFont="1" applyFill="1" applyBorder="1" applyAlignment="1" applyProtection="1">
      <alignment horizontal="left" vertical="center"/>
    </xf>
    <xf numFmtId="0" fontId="13" fillId="2" borderId="11" xfId="5" applyFont="1" applyFill="1" applyBorder="1" applyAlignment="1" applyProtection="1">
      <alignment horizontal="left" vertical="center" wrapText="1"/>
    </xf>
    <xf numFmtId="0" fontId="14" fillId="2" borderId="9" xfId="5" applyFont="1" applyFill="1" applyBorder="1" applyAlignment="1" applyProtection="1">
      <alignment horizontal="left" vertical="center" wrapText="1"/>
    </xf>
    <xf numFmtId="0" fontId="13" fillId="2" borderId="9" xfId="5" applyFont="1" applyFill="1" applyBorder="1" applyAlignment="1" applyProtection="1">
      <alignment horizontal="center" vertical="center" wrapText="1"/>
      <protection locked="0"/>
    </xf>
    <xf numFmtId="165" fontId="7" fillId="2" borderId="10" xfId="2" applyFont="1" applyFill="1" applyBorder="1" applyAlignment="1" applyProtection="1">
      <alignment vertical="center" wrapText="1"/>
    </xf>
    <xf numFmtId="165" fontId="13" fillId="2" borderId="10" xfId="2" applyFont="1" applyFill="1" applyBorder="1" applyAlignment="1" applyProtection="1">
      <alignment vertical="center" wrapText="1"/>
      <protection locked="0"/>
    </xf>
    <xf numFmtId="165" fontId="7" fillId="2" borderId="11" xfId="2" applyFont="1" applyFill="1" applyBorder="1" applyAlignment="1" applyProtection="1">
      <alignment vertical="center" wrapText="1"/>
    </xf>
    <xf numFmtId="0" fontId="3" fillId="2" borderId="0" xfId="6" applyFill="1"/>
    <xf numFmtId="14" fontId="4" fillId="2" borderId="0" xfId="4" applyNumberFormat="1" applyFont="1" applyFill="1" applyAlignment="1" applyProtection="1">
      <protection locked="0"/>
    </xf>
    <xf numFmtId="4" fontId="8" fillId="0" borderId="5" xfId="5" applyNumberFormat="1" applyFont="1" applyFill="1" applyBorder="1" applyAlignment="1" applyProtection="1">
      <alignment horizontal="center"/>
      <protection locked="0"/>
    </xf>
    <xf numFmtId="3" fontId="4" fillId="0" borderId="4" xfId="5" applyNumberFormat="1" applyFont="1" applyFill="1" applyBorder="1" applyAlignment="1" applyProtection="1">
      <alignment horizontal="center"/>
      <protection locked="0"/>
    </xf>
    <xf numFmtId="3" fontId="4" fillId="0" borderId="1" xfId="5" applyNumberFormat="1" applyFont="1" applyFill="1" applyBorder="1" applyAlignment="1" applyProtection="1">
      <alignment horizontal="center"/>
      <protection locked="0"/>
    </xf>
    <xf numFmtId="3" fontId="4" fillId="0" borderId="3" xfId="5" applyNumberFormat="1" applyFont="1" applyFill="1" applyBorder="1" applyAlignment="1" applyProtection="1">
      <alignment horizontal="center"/>
      <protection locked="0"/>
    </xf>
    <xf numFmtId="0" fontId="19" fillId="2" borderId="0" xfId="5" applyFont="1" applyFill="1" applyBorder="1" applyAlignment="1" applyProtection="1"/>
    <xf numFmtId="0" fontId="19" fillId="2" borderId="0" xfId="5" applyFont="1" applyFill="1" applyBorder="1" applyAlignment="1" applyProtection="1">
      <alignment wrapText="1"/>
    </xf>
    <xf numFmtId="0" fontId="19" fillId="2" borderId="0" xfId="5" applyFont="1" applyFill="1" applyBorder="1" applyAlignment="1" applyProtection="1">
      <alignment horizontal="center" wrapText="1"/>
    </xf>
    <xf numFmtId="0" fontId="18" fillId="2" borderId="0" xfId="5" applyFont="1" applyFill="1" applyBorder="1" applyProtection="1"/>
    <xf numFmtId="0" fontId="18" fillId="2" borderId="0" xfId="5" applyFont="1" applyFill="1" applyBorder="1" applyProtection="1">
      <protection locked="0"/>
    </xf>
    <xf numFmtId="166" fontId="18" fillId="2" borderId="0" xfId="5" applyNumberFormat="1" applyFont="1" applyFill="1" applyBorder="1" applyAlignment="1" applyProtection="1">
      <alignment vertical="center"/>
    </xf>
    <xf numFmtId="166" fontId="18" fillId="2" borderId="0" xfId="5" applyNumberFormat="1" applyFont="1" applyFill="1" applyBorder="1" applyAlignment="1" applyProtection="1">
      <alignment vertical="center" wrapText="1"/>
    </xf>
    <xf numFmtId="166" fontId="18" fillId="2" borderId="13" xfId="5" applyNumberFormat="1" applyFont="1" applyFill="1" applyBorder="1" applyAlignment="1" applyProtection="1">
      <alignment vertical="center"/>
    </xf>
    <xf numFmtId="166" fontId="18" fillId="2" borderId="0" xfId="5" applyNumberFormat="1" applyFont="1" applyFill="1" applyBorder="1" applyAlignment="1" applyProtection="1">
      <alignment horizontal="center" vertical="center" wrapText="1"/>
    </xf>
    <xf numFmtId="166" fontId="18" fillId="2" borderId="13" xfId="5" applyNumberFormat="1" applyFont="1" applyFill="1" applyBorder="1" applyAlignment="1" applyProtection="1">
      <alignment vertical="center" wrapText="1"/>
    </xf>
    <xf numFmtId="0" fontId="18" fillId="2" borderId="0" xfId="5" applyFont="1" applyFill="1" applyBorder="1" applyAlignment="1" applyProtection="1">
      <alignment vertical="center"/>
      <protection locked="0"/>
    </xf>
    <xf numFmtId="0" fontId="19" fillId="2" borderId="14" xfId="5" applyFont="1" applyFill="1" applyBorder="1" applyAlignment="1" applyProtection="1">
      <alignment vertical="center" wrapText="1"/>
    </xf>
    <xf numFmtId="0" fontId="19" fillId="4" borderId="9" xfId="5" applyFont="1" applyFill="1" applyBorder="1" applyAlignment="1" applyProtection="1">
      <alignment horizontal="center" vertical="center" wrapText="1"/>
    </xf>
    <xf numFmtId="0" fontId="19" fillId="5" borderId="9" xfId="5" applyFont="1" applyFill="1" applyBorder="1" applyAlignment="1" applyProtection="1">
      <alignment horizontal="center" vertical="center" wrapText="1"/>
    </xf>
    <xf numFmtId="0" fontId="19" fillId="6" borderId="9" xfId="5" applyFont="1" applyFill="1" applyBorder="1" applyAlignment="1" applyProtection="1">
      <alignment horizontal="center" vertical="center" wrapText="1"/>
    </xf>
    <xf numFmtId="0" fontId="19" fillId="7" borderId="9" xfId="5" applyFont="1" applyFill="1" applyBorder="1" applyAlignment="1" applyProtection="1">
      <alignment horizontal="center" vertical="center" wrapText="1"/>
    </xf>
    <xf numFmtId="0" fontId="19" fillId="2" borderId="15" xfId="5" applyFont="1" applyFill="1" applyBorder="1" applyAlignment="1" applyProtection="1">
      <alignment vertical="center"/>
    </xf>
    <xf numFmtId="0" fontId="19" fillId="2" borderId="15" xfId="5" applyFont="1" applyFill="1" applyBorder="1" applyAlignment="1" applyProtection="1">
      <alignment vertical="center" wrapText="1"/>
    </xf>
    <xf numFmtId="0" fontId="19" fillId="4" borderId="9" xfId="5" applyFont="1" applyFill="1" applyBorder="1" applyAlignment="1" applyProtection="1">
      <alignment horizontal="center" vertical="center"/>
    </xf>
    <xf numFmtId="0" fontId="19" fillId="5" borderId="9" xfId="5" applyFont="1" applyFill="1" applyBorder="1" applyAlignment="1" applyProtection="1">
      <alignment horizontal="center" vertical="center"/>
    </xf>
    <xf numFmtId="0" fontId="19" fillId="6" borderId="9" xfId="5" applyFont="1" applyFill="1" applyBorder="1" applyAlignment="1" applyProtection="1">
      <alignment horizontal="center" vertical="center"/>
    </xf>
    <xf numFmtId="0" fontId="19" fillId="7" borderId="9" xfId="5" applyFont="1" applyFill="1" applyBorder="1" applyAlignment="1" applyProtection="1">
      <alignment horizontal="center" vertical="center"/>
    </xf>
    <xf numFmtId="0" fontId="25" fillId="2" borderId="12" xfId="5" applyFont="1" applyFill="1" applyBorder="1" applyAlignment="1" applyProtection="1">
      <alignment vertical="center"/>
    </xf>
    <xf numFmtId="0" fontId="25" fillId="2" borderId="10" xfId="5" applyFont="1" applyFill="1" applyBorder="1" applyAlignment="1" applyProtection="1">
      <alignment vertical="center" wrapText="1"/>
    </xf>
    <xf numFmtId="0" fontId="25" fillId="2" borderId="10" xfId="5" applyFont="1" applyFill="1" applyBorder="1" applyAlignment="1" applyProtection="1">
      <alignment vertical="center"/>
    </xf>
    <xf numFmtId="0" fontId="25" fillId="2" borderId="10" xfId="5" applyFont="1" applyFill="1" applyBorder="1" applyAlignment="1" applyProtection="1">
      <alignment horizontal="center" vertical="center" wrapText="1"/>
    </xf>
    <xf numFmtId="0" fontId="25" fillId="2" borderId="11" xfId="5" applyFont="1" applyFill="1" applyBorder="1" applyAlignment="1" applyProtection="1">
      <alignment vertical="center"/>
    </xf>
    <xf numFmtId="0" fontId="19" fillId="2" borderId="12" xfId="5" applyFont="1" applyFill="1" applyBorder="1" applyAlignment="1" applyProtection="1">
      <alignment vertical="center"/>
    </xf>
    <xf numFmtId="0" fontId="19" fillId="2" borderId="10" xfId="5" applyFont="1" applyFill="1" applyBorder="1" applyAlignment="1" applyProtection="1">
      <alignment vertical="center" wrapText="1"/>
    </xf>
    <xf numFmtId="0" fontId="19" fillId="2" borderId="10" xfId="5" applyFont="1" applyFill="1" applyBorder="1" applyAlignment="1" applyProtection="1">
      <alignment vertical="center"/>
    </xf>
    <xf numFmtId="0" fontId="19" fillId="2" borderId="10" xfId="5" applyFont="1" applyFill="1" applyBorder="1" applyAlignment="1" applyProtection="1">
      <alignment horizontal="center" vertical="center" wrapText="1"/>
    </xf>
    <xf numFmtId="0" fontId="19" fillId="2" borderId="11" xfId="5" applyFont="1" applyFill="1" applyBorder="1" applyAlignment="1" applyProtection="1">
      <alignment vertical="center"/>
    </xf>
    <xf numFmtId="0" fontId="18" fillId="2" borderId="9" xfId="5" applyFont="1" applyFill="1" applyBorder="1" applyAlignment="1" applyProtection="1">
      <alignment horizontal="center" vertical="center"/>
    </xf>
    <xf numFmtId="0" fontId="18" fillId="2" borderId="9" xfId="5" applyFont="1" applyFill="1" applyBorder="1" applyAlignment="1" applyProtection="1">
      <alignment vertical="center" wrapText="1"/>
    </xf>
    <xf numFmtId="0" fontId="18" fillId="2" borderId="9" xfId="5" applyFont="1" applyFill="1" applyBorder="1" applyAlignment="1" applyProtection="1">
      <alignment horizontal="center" vertical="center" wrapText="1"/>
    </xf>
    <xf numFmtId="0" fontId="19" fillId="2" borderId="9" xfId="5" applyFont="1" applyFill="1" applyBorder="1" applyAlignment="1" applyProtection="1">
      <alignment horizontal="center" vertical="center"/>
    </xf>
    <xf numFmtId="164" fontId="18" fillId="2" borderId="9" xfId="1" applyFont="1" applyFill="1" applyBorder="1" applyAlignment="1" applyProtection="1">
      <alignment horizontal="center" vertical="center" wrapText="1"/>
    </xf>
    <xf numFmtId="10" fontId="18" fillId="2" borderId="9" xfId="5" applyNumberFormat="1" applyFont="1" applyFill="1" applyBorder="1" applyAlignment="1" applyProtection="1">
      <alignment horizontal="center" vertical="center" wrapText="1"/>
    </xf>
    <xf numFmtId="10" fontId="19" fillId="2" borderId="9" xfId="5" applyNumberFormat="1" applyFont="1" applyFill="1" applyBorder="1" applyAlignment="1" applyProtection="1">
      <alignment horizontal="center" vertical="center"/>
    </xf>
    <xf numFmtId="0" fontId="18" fillId="2" borderId="12" xfId="5" applyFont="1" applyFill="1" applyBorder="1" applyAlignment="1" applyProtection="1">
      <alignment horizontal="center" vertical="center"/>
    </xf>
    <xf numFmtId="0" fontId="18" fillId="2" borderId="10" xfId="5" applyFont="1" applyFill="1" applyBorder="1" applyAlignment="1" applyProtection="1">
      <alignment vertical="center" wrapText="1"/>
    </xf>
    <xf numFmtId="10" fontId="18" fillId="2" borderId="10" xfId="5" applyNumberFormat="1" applyFont="1" applyFill="1" applyBorder="1" applyAlignment="1" applyProtection="1">
      <alignment horizontal="center" vertical="center" wrapText="1"/>
    </xf>
    <xf numFmtId="10" fontId="19" fillId="2" borderId="10" xfId="5" applyNumberFormat="1" applyFont="1" applyFill="1" applyBorder="1" applyAlignment="1" applyProtection="1">
      <alignment horizontal="center" vertical="center"/>
    </xf>
    <xf numFmtId="164" fontId="18" fillId="2" borderId="10" xfId="1" applyFont="1" applyFill="1" applyBorder="1" applyAlignment="1" applyProtection="1">
      <alignment horizontal="center" vertical="center" wrapText="1"/>
    </xf>
    <xf numFmtId="0" fontId="19" fillId="2" borderId="10" xfId="5" applyFont="1" applyFill="1" applyBorder="1" applyAlignment="1" applyProtection="1">
      <alignment horizontal="center" vertical="center"/>
    </xf>
    <xf numFmtId="0" fontId="19" fillId="2" borderId="11" xfId="5" applyFont="1" applyFill="1" applyBorder="1" applyAlignment="1" applyProtection="1">
      <alignment horizontal="center" vertical="center"/>
    </xf>
    <xf numFmtId="10" fontId="18" fillId="2" borderId="9" xfId="5" applyNumberFormat="1" applyFont="1" applyFill="1" applyBorder="1" applyAlignment="1" applyProtection="1">
      <alignment horizontal="center" vertical="center"/>
    </xf>
    <xf numFmtId="10" fontId="18" fillId="2" borderId="9" xfId="7" applyNumberFormat="1" applyFont="1" applyFill="1" applyBorder="1" applyAlignment="1" applyProtection="1">
      <alignment horizontal="center" vertical="center"/>
    </xf>
    <xf numFmtId="0" fontId="18" fillId="2" borderId="14" xfId="5" applyFont="1" applyFill="1" applyBorder="1" applyAlignment="1" applyProtection="1">
      <alignment vertical="center" wrapText="1"/>
    </xf>
    <xf numFmtId="0" fontId="18" fillId="2" borderId="16" xfId="5" applyFont="1" applyFill="1" applyBorder="1" applyAlignment="1" applyProtection="1">
      <alignment vertical="center" wrapText="1"/>
    </xf>
    <xf numFmtId="0" fontId="18" fillId="2" borderId="10" xfId="5" applyFont="1" applyFill="1" applyBorder="1" applyAlignment="1" applyProtection="1">
      <alignment horizontal="center" vertical="center" wrapText="1"/>
    </xf>
    <xf numFmtId="0" fontId="18" fillId="2" borderId="10" xfId="5" applyFont="1" applyFill="1" applyBorder="1" applyAlignment="1" applyProtection="1">
      <alignment horizontal="center" vertical="center"/>
    </xf>
    <xf numFmtId="0" fontId="18" fillId="2" borderId="11" xfId="5" applyFont="1" applyFill="1" applyBorder="1" applyAlignment="1" applyProtection="1">
      <alignment horizontal="center" vertical="center"/>
    </xf>
    <xf numFmtId="0" fontId="18" fillId="2" borderId="9" xfId="5" applyFont="1" applyFill="1" applyBorder="1" applyAlignment="1" applyProtection="1">
      <alignment horizontal="justify" vertical="center" wrapText="1"/>
    </xf>
    <xf numFmtId="0" fontId="18" fillId="2" borderId="9" xfId="5" applyNumberFormat="1" applyFont="1" applyFill="1" applyBorder="1" applyAlignment="1" applyProtection="1">
      <alignment horizontal="center" vertical="center"/>
    </xf>
    <xf numFmtId="0" fontId="26" fillId="2" borderId="9" xfId="5" applyFont="1" applyFill="1" applyBorder="1" applyAlignment="1" applyProtection="1">
      <alignment horizontal="center" vertical="center"/>
    </xf>
    <xf numFmtId="9" fontId="26" fillId="2" borderId="9" xfId="5" applyNumberFormat="1" applyFont="1" applyFill="1" applyBorder="1" applyAlignment="1" applyProtection="1">
      <alignment horizontal="center" vertical="center"/>
    </xf>
    <xf numFmtId="9" fontId="18" fillId="2" borderId="9" xfId="5" applyNumberFormat="1" applyFont="1" applyFill="1" applyBorder="1" applyAlignment="1" applyProtection="1">
      <alignment horizontal="center" vertical="center"/>
    </xf>
    <xf numFmtId="9" fontId="18" fillId="2" borderId="11" xfId="5" applyNumberFormat="1" applyFont="1" applyFill="1" applyBorder="1" applyAlignment="1" applyProtection="1">
      <alignment horizontal="center" vertical="center"/>
    </xf>
    <xf numFmtId="0" fontId="18" fillId="2" borderId="0" xfId="5" applyFont="1" applyFill="1" applyBorder="1" applyAlignment="1" applyProtection="1">
      <alignment vertical="center" wrapText="1"/>
      <protection locked="0"/>
    </xf>
    <xf numFmtId="0" fontId="18" fillId="2" borderId="12" xfId="5" applyFont="1" applyFill="1" applyBorder="1" applyAlignment="1" applyProtection="1">
      <alignment horizontal="center" vertical="center" wrapText="1"/>
    </xf>
    <xf numFmtId="0" fontId="18" fillId="2" borderId="0" xfId="5" applyFont="1" applyFill="1" applyBorder="1" applyAlignment="1" applyProtection="1">
      <alignment horizontal="left" vertical="center"/>
    </xf>
    <xf numFmtId="0" fontId="18" fillId="2" borderId="0" xfId="5" applyFont="1" applyFill="1" applyBorder="1" applyAlignment="1" applyProtection="1">
      <alignment horizontal="left" vertical="center"/>
      <protection locked="0"/>
    </xf>
    <xf numFmtId="0" fontId="18" fillId="2" borderId="9" xfId="5" applyFont="1" applyFill="1" applyBorder="1" applyAlignment="1" applyProtection="1">
      <alignment horizontal="left" vertical="center" wrapText="1"/>
    </xf>
    <xf numFmtId="0" fontId="18" fillId="2" borderId="10" xfId="5" applyFont="1" applyFill="1" applyBorder="1" applyAlignment="1" applyProtection="1">
      <alignment horizontal="left" vertical="center" wrapText="1"/>
    </xf>
    <xf numFmtId="0" fontId="19" fillId="2" borderId="0" xfId="5" applyFont="1" applyFill="1" applyBorder="1" applyProtection="1"/>
    <xf numFmtId="0" fontId="19" fillId="2" borderId="0" xfId="5" applyFont="1" applyFill="1" applyBorder="1" applyProtection="1">
      <protection locked="0"/>
    </xf>
    <xf numFmtId="0" fontId="18" fillId="8" borderId="9" xfId="5" applyFont="1" applyFill="1" applyBorder="1" applyAlignment="1" applyProtection="1">
      <alignment horizontal="center" vertical="center"/>
    </xf>
    <xf numFmtId="0" fontId="19" fillId="2" borderId="9" xfId="5" applyFont="1" applyFill="1" applyBorder="1" applyAlignment="1" applyProtection="1">
      <alignment horizontal="left" vertical="center"/>
    </xf>
    <xf numFmtId="0" fontId="18" fillId="2" borderId="11" xfId="5" applyFont="1" applyFill="1" applyBorder="1" applyAlignment="1" applyProtection="1">
      <alignment horizontal="center" vertical="center" wrapText="1"/>
    </xf>
    <xf numFmtId="0" fontId="18" fillId="2" borderId="0" xfId="5" applyFont="1" applyFill="1" applyBorder="1" applyAlignment="1" applyProtection="1">
      <alignment wrapText="1"/>
    </xf>
    <xf numFmtId="0" fontId="18" fillId="2" borderId="0" xfId="5" applyFont="1" applyFill="1" applyBorder="1" applyAlignment="1" applyProtection="1">
      <alignment horizontal="center" wrapText="1"/>
    </xf>
    <xf numFmtId="164" fontId="18" fillId="2" borderId="0" xfId="1" applyFont="1" applyFill="1" applyBorder="1" applyAlignment="1" applyProtection="1">
      <alignment wrapText="1"/>
    </xf>
    <xf numFmtId="164" fontId="18" fillId="2" borderId="0" xfId="1" applyFont="1" applyFill="1" applyBorder="1" applyAlignment="1" applyProtection="1"/>
    <xf numFmtId="0" fontId="18" fillId="2" borderId="0" xfId="5" applyFont="1" applyFill="1" applyBorder="1" applyAlignment="1" applyProtection="1">
      <alignment wrapText="1"/>
      <protection locked="0"/>
    </xf>
    <xf numFmtId="0" fontId="18" fillId="2" borderId="0" xfId="5" applyFont="1" applyFill="1" applyBorder="1" applyAlignment="1" applyProtection="1">
      <alignment horizontal="center" wrapText="1"/>
      <protection locked="0"/>
    </xf>
    <xf numFmtId="164" fontId="18" fillId="2" borderId="0" xfId="1" applyFont="1" applyFill="1" applyBorder="1" applyAlignment="1" applyProtection="1">
      <alignment wrapText="1"/>
      <protection locked="0"/>
    </xf>
    <xf numFmtId="164" fontId="18" fillId="2" borderId="0" xfId="1" applyFont="1" applyFill="1" applyBorder="1" applyAlignment="1" applyProtection="1">
      <protection locked="0"/>
    </xf>
    <xf numFmtId="0" fontId="18" fillId="2" borderId="0" xfId="5" applyFont="1" applyFill="1" applyBorder="1" applyAlignment="1" applyProtection="1">
      <alignment horizontal="left" vertical="center" wrapText="1"/>
      <protection locked="0"/>
    </xf>
    <xf numFmtId="0" fontId="18" fillId="2" borderId="0" xfId="5" applyFont="1" applyFill="1" applyBorder="1" applyAlignment="1" applyProtection="1">
      <alignment horizontal="center" vertical="center" wrapText="1"/>
      <protection locked="0"/>
    </xf>
    <xf numFmtId="164" fontId="18" fillId="2" borderId="0" xfId="1" applyFont="1" applyFill="1" applyBorder="1" applyAlignment="1" applyProtection="1">
      <alignment horizontal="left" vertical="center" wrapText="1"/>
      <protection locked="0"/>
    </xf>
    <xf numFmtId="0" fontId="18" fillId="2" borderId="0" xfId="5" applyFont="1" applyFill="1" applyBorder="1" applyAlignment="1" applyProtection="1">
      <alignment horizontal="left" wrapText="1"/>
      <protection locked="0"/>
    </xf>
    <xf numFmtId="0" fontId="18" fillId="2" borderId="0" xfId="5" applyFont="1" applyFill="1" applyBorder="1" applyAlignment="1" applyProtection="1">
      <alignment horizontal="left"/>
      <protection locked="0"/>
    </xf>
    <xf numFmtId="164" fontId="18" fillId="2" borderId="0" xfId="1" applyFont="1" applyFill="1" applyBorder="1" applyAlignment="1" applyProtection="1">
      <alignment horizontal="left" wrapText="1"/>
      <protection locked="0"/>
    </xf>
    <xf numFmtId="164" fontId="18" fillId="2" borderId="0" xfId="1" applyFont="1" applyFill="1" applyBorder="1" applyAlignment="1" applyProtection="1">
      <alignment horizontal="left"/>
      <protection locked="0"/>
    </xf>
    <xf numFmtId="0" fontId="18" fillId="2" borderId="0" xfId="5" applyFont="1" applyFill="1" applyBorder="1" applyAlignment="1" applyProtection="1">
      <protection locked="0"/>
    </xf>
    <xf numFmtId="167" fontId="18" fillId="2" borderId="9" xfId="1" applyNumberFormat="1" applyFont="1" applyFill="1" applyBorder="1" applyAlignment="1" applyProtection="1">
      <alignment horizontal="center" vertical="center" wrapText="1"/>
    </xf>
    <xf numFmtId="167" fontId="18" fillId="2" borderId="10" xfId="1" applyNumberFormat="1" applyFont="1" applyFill="1" applyBorder="1" applyAlignment="1" applyProtection="1">
      <alignment horizontal="center" vertical="center" wrapText="1"/>
    </xf>
    <xf numFmtId="167" fontId="19" fillId="2" borderId="10" xfId="5" applyNumberFormat="1" applyFont="1" applyFill="1" applyBorder="1" applyAlignment="1" applyProtection="1">
      <alignment horizontal="center" vertical="center" wrapText="1"/>
    </xf>
    <xf numFmtId="167" fontId="18" fillId="2" borderId="9" xfId="5" applyNumberFormat="1" applyFont="1" applyFill="1" applyBorder="1" applyAlignment="1" applyProtection="1">
      <alignment horizontal="center" vertical="center" wrapText="1"/>
    </xf>
    <xf numFmtId="167" fontId="18" fillId="2" borderId="10" xfId="5" applyNumberFormat="1" applyFont="1" applyFill="1" applyBorder="1" applyAlignment="1" applyProtection="1">
      <alignment horizontal="center" vertical="center" wrapText="1"/>
    </xf>
    <xf numFmtId="167" fontId="25" fillId="2" borderId="10" xfId="5" applyNumberFormat="1" applyFont="1" applyFill="1" applyBorder="1" applyAlignment="1" applyProtection="1">
      <alignment horizontal="center" vertical="center" wrapText="1"/>
    </xf>
    <xf numFmtId="167" fontId="19" fillId="2" borderId="10" xfId="5" applyNumberFormat="1" applyFont="1" applyFill="1" applyBorder="1" applyAlignment="1" applyProtection="1">
      <alignment vertical="center" wrapText="1"/>
    </xf>
    <xf numFmtId="167" fontId="25" fillId="2" borderId="10" xfId="5" applyNumberFormat="1" applyFont="1" applyFill="1" applyBorder="1" applyAlignment="1" applyProtection="1">
      <alignment vertical="center" wrapText="1"/>
    </xf>
    <xf numFmtId="167" fontId="4" fillId="2" borderId="10" xfId="1" applyNumberFormat="1" applyFont="1" applyFill="1" applyBorder="1" applyAlignment="1" applyProtection="1">
      <alignment horizontal="center" vertical="center" wrapText="1"/>
    </xf>
    <xf numFmtId="0" fontId="13" fillId="2" borderId="10" xfId="5" applyFont="1" applyFill="1" applyBorder="1" applyAlignment="1" applyProtection="1">
      <alignment horizontal="left" vertical="center" wrapText="1"/>
      <protection locked="0"/>
    </xf>
    <xf numFmtId="0" fontId="14" fillId="2" borderId="12" xfId="5" applyFont="1" applyFill="1" applyBorder="1" applyAlignment="1" applyProtection="1">
      <alignment horizontal="left" vertical="center"/>
    </xf>
    <xf numFmtId="0" fontId="7" fillId="2" borderId="12" xfId="5" applyFont="1" applyFill="1" applyBorder="1" applyAlignment="1" applyProtection="1">
      <alignment horizontal="left" vertical="center"/>
    </xf>
    <xf numFmtId="165" fontId="7" fillId="2" borderId="12" xfId="2" applyFont="1" applyFill="1" applyBorder="1" applyAlignment="1" applyProtection="1">
      <alignment horizontal="left" vertical="center"/>
    </xf>
    <xf numFmtId="0" fontId="7" fillId="2" borderId="0" xfId="5" applyFont="1" applyFill="1" applyBorder="1" applyAlignment="1" applyProtection="1">
      <alignment horizontal="left" vertical="center"/>
    </xf>
    <xf numFmtId="0" fontId="13" fillId="2" borderId="0" xfId="5" applyFont="1" applyFill="1" applyBorder="1" applyAlignment="1" applyProtection="1">
      <alignment horizontal="left" vertical="center"/>
    </xf>
    <xf numFmtId="0" fontId="16" fillId="2" borderId="0" xfId="5" applyFont="1" applyFill="1" applyBorder="1" applyAlignment="1" applyProtection="1">
      <alignment horizontal="left" vertical="center"/>
    </xf>
    <xf numFmtId="0" fontId="7" fillId="2" borderId="14" xfId="5" applyFont="1" applyFill="1" applyBorder="1" applyAlignment="1" applyProtection="1">
      <alignment horizontal="left" vertical="center"/>
    </xf>
    <xf numFmtId="0" fontId="7" fillId="2" borderId="15" xfId="5" applyFont="1" applyFill="1" applyBorder="1" applyAlignment="1" applyProtection="1">
      <alignment horizontal="left" vertical="center"/>
    </xf>
    <xf numFmtId="0" fontId="13" fillId="2" borderId="0" xfId="5" applyFont="1" applyFill="1" applyBorder="1" applyAlignment="1" applyProtection="1">
      <alignment horizontal="left" vertical="center"/>
      <protection locked="0"/>
    </xf>
    <xf numFmtId="0" fontId="13" fillId="12" borderId="9" xfId="5" applyFont="1" applyFill="1" applyBorder="1" applyAlignment="1" applyProtection="1">
      <alignment horizontal="left" vertical="center"/>
    </xf>
    <xf numFmtId="0" fontId="13" fillId="12" borderId="9" xfId="5" applyFont="1" applyFill="1" applyBorder="1" applyAlignment="1" applyProtection="1">
      <alignment horizontal="left" vertical="center" wrapText="1"/>
    </xf>
    <xf numFmtId="0" fontId="13" fillId="12" borderId="9" xfId="5" applyFont="1" applyFill="1" applyBorder="1" applyAlignment="1" applyProtection="1">
      <alignment vertical="center" wrapText="1"/>
    </xf>
    <xf numFmtId="0" fontId="13" fillId="2" borderId="10" xfId="5" applyFont="1" applyFill="1" applyBorder="1" applyAlignment="1" applyProtection="1">
      <alignment horizontal="left" vertical="center" wrapText="1"/>
    </xf>
    <xf numFmtId="0" fontId="18" fillId="12" borderId="9" xfId="5" applyFont="1" applyFill="1" applyBorder="1" applyAlignment="1" applyProtection="1">
      <alignment horizontal="center" vertical="center"/>
    </xf>
    <xf numFmtId="0" fontId="42" fillId="0" borderId="0" xfId="0" applyFont="1" applyAlignment="1" applyProtection="1"/>
    <xf numFmtId="0" fontId="0" fillId="0" borderId="0" xfId="0" applyFont="1" applyFill="1" applyAlignment="1" applyProtection="1">
      <alignment horizontal="left" vertical="center"/>
    </xf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27" fillId="0" borderId="0" xfId="0" applyFont="1" applyFill="1" applyAlignment="1" applyProtection="1">
      <protection locked="0"/>
    </xf>
    <xf numFmtId="0" fontId="27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</xf>
    <xf numFmtId="3" fontId="4" fillId="3" borderId="4" xfId="5" applyNumberFormat="1" applyFont="1" applyFill="1" applyBorder="1" applyAlignment="1" applyProtection="1">
      <protection hidden="1"/>
    </xf>
    <xf numFmtId="3" fontId="4" fillId="13" borderId="1" xfId="5" applyNumberFormat="1" applyFont="1" applyFill="1" applyBorder="1" applyAlignment="1" applyProtection="1">
      <alignment horizontal="center"/>
      <protection locked="0"/>
    </xf>
    <xf numFmtId="167" fontId="4" fillId="0" borderId="9" xfId="1" applyNumberFormat="1" applyFont="1" applyFill="1" applyBorder="1" applyAlignment="1" applyProtection="1">
      <alignment horizontal="center" vertical="center" wrapText="1"/>
    </xf>
    <xf numFmtId="0" fontId="6" fillId="2" borderId="0" xfId="4" applyFont="1" applyFill="1" applyBorder="1" applyAlignment="1" applyProtection="1">
      <protection hidden="1"/>
    </xf>
    <xf numFmtId="0" fontId="12" fillId="2" borderId="0" xfId="4" applyFont="1" applyFill="1" applyAlignment="1" applyProtection="1">
      <alignment horizontal="center" vertical="center"/>
      <protection locked="0"/>
    </xf>
    <xf numFmtId="0" fontId="12" fillId="2" borderId="17" xfId="4" applyFont="1" applyFill="1" applyBorder="1" applyAlignment="1" applyProtection="1">
      <alignment horizontal="center" vertical="center"/>
      <protection locked="0"/>
    </xf>
    <xf numFmtId="0" fontId="12" fillId="2" borderId="17" xfId="4" applyFont="1" applyFill="1" applyBorder="1" applyProtection="1">
      <protection locked="0"/>
    </xf>
    <xf numFmtId="0" fontId="4" fillId="2" borderId="17" xfId="4" applyFont="1" applyFill="1" applyBorder="1" applyProtection="1">
      <protection locked="0"/>
    </xf>
    <xf numFmtId="0" fontId="2" fillId="2" borderId="17" xfId="4" applyFill="1" applyBorder="1" applyProtection="1">
      <protection locked="0"/>
    </xf>
    <xf numFmtId="0" fontId="8" fillId="2" borderId="0" xfId="4" applyFont="1" applyFill="1" applyAlignment="1" applyProtection="1">
      <alignment horizontal="right"/>
      <protection locked="0"/>
    </xf>
    <xf numFmtId="0" fontId="4" fillId="2" borderId="17" xfId="4" applyFont="1" applyFill="1" applyBorder="1" applyAlignment="1" applyProtection="1">
      <alignment horizontal="center"/>
      <protection locked="0"/>
    </xf>
    <xf numFmtId="0" fontId="43" fillId="2" borderId="0" xfId="4" applyFont="1" applyFill="1" applyProtection="1">
      <protection hidden="1"/>
    </xf>
    <xf numFmtId="0" fontId="7" fillId="2" borderId="0" xfId="5" applyFont="1" applyFill="1" applyBorder="1" applyAlignment="1" applyProtection="1">
      <alignment horizontal="center" vertical="center" wrapText="1"/>
    </xf>
    <xf numFmtId="167" fontId="8" fillId="2" borderId="0" xfId="1" applyNumberFormat="1" applyFont="1" applyFill="1" applyBorder="1" applyAlignment="1" applyProtection="1">
      <alignment horizontal="center" vertical="center" wrapText="1"/>
    </xf>
    <xf numFmtId="2" fontId="8" fillId="2" borderId="0" xfId="5" applyNumberFormat="1" applyFont="1" applyFill="1" applyBorder="1" applyAlignment="1" applyProtection="1">
      <alignment horizontal="center" vertical="center" wrapText="1"/>
    </xf>
    <xf numFmtId="0" fontId="13" fillId="2" borderId="0" xfId="5" applyFont="1" applyFill="1" applyBorder="1" applyAlignment="1" applyProtection="1">
      <alignment horizontal="center" vertical="center" wrapText="1"/>
    </xf>
    <xf numFmtId="2" fontId="8" fillId="2" borderId="0" xfId="5" applyNumberFormat="1" applyFont="1" applyFill="1" applyBorder="1" applyAlignment="1" applyProtection="1">
      <alignment vertical="center" wrapText="1"/>
    </xf>
    <xf numFmtId="167" fontId="4" fillId="2" borderId="0" xfId="1" applyNumberFormat="1" applyFont="1" applyFill="1" applyBorder="1" applyAlignment="1" applyProtection="1">
      <alignment horizontal="center" vertical="center" wrapText="1"/>
    </xf>
    <xf numFmtId="2" fontId="4" fillId="2" borderId="0" xfId="5" applyNumberFormat="1" applyFont="1" applyFill="1" applyBorder="1" applyAlignment="1" applyProtection="1">
      <alignment vertical="center" wrapText="1"/>
    </xf>
    <xf numFmtId="0" fontId="14" fillId="2" borderId="10" xfId="5" applyFont="1" applyFill="1" applyBorder="1" applyAlignment="1" applyProtection="1">
      <alignment horizontal="left" vertical="center" wrapText="1"/>
    </xf>
    <xf numFmtId="0" fontId="13" fillId="2" borderId="9" xfId="5" applyFont="1" applyFill="1" applyBorder="1" applyAlignment="1" applyProtection="1">
      <alignment horizontal="center" vertical="center" wrapText="1"/>
    </xf>
    <xf numFmtId="0" fontId="0" fillId="0" borderId="0" xfId="0" applyFont="1" applyAlignment="1" applyProtection="1"/>
    <xf numFmtId="0" fontId="0" fillId="0" borderId="0" xfId="0" applyFont="1" applyFill="1" applyAlignment="1" applyProtection="1"/>
    <xf numFmtId="0" fontId="0" fillId="0" borderId="0" xfId="0" applyFont="1" applyAlignment="1" applyProtection="1">
      <protection locked="0"/>
    </xf>
    <xf numFmtId="0" fontId="0" fillId="0" borderId="0" xfId="0" applyFont="1" applyAlignment="1" applyProtection="1">
      <alignment horizontal="left"/>
    </xf>
    <xf numFmtId="0" fontId="0" fillId="9" borderId="0" xfId="0" applyFont="1" applyFill="1" applyAlignment="1" applyProtection="1">
      <alignment horizontal="left"/>
    </xf>
    <xf numFmtId="2" fontId="0" fillId="9" borderId="0" xfId="0" applyNumberFormat="1" applyFont="1" applyFill="1" applyAlignment="1" applyProtection="1">
      <alignment horizontal="left"/>
    </xf>
    <xf numFmtId="0" fontId="0" fillId="0" borderId="0" xfId="0" applyFont="1" applyAlignment="1" applyProtection="1">
      <alignment horizontal="left" indent="2"/>
    </xf>
    <xf numFmtId="2" fontId="0" fillId="0" borderId="0" xfId="0" applyNumberFormat="1" applyFont="1" applyAlignment="1" applyProtection="1"/>
    <xf numFmtId="14" fontId="0" fillId="9" borderId="0" xfId="0" applyNumberFormat="1" applyFont="1" applyFill="1" applyAlignment="1" applyProtection="1">
      <alignment horizontal="left"/>
    </xf>
    <xf numFmtId="0" fontId="0" fillId="0" borderId="0" xfId="0" applyFont="1" applyFill="1" applyAlignment="1" applyProtection="1">
      <protection locked="0"/>
    </xf>
    <xf numFmtId="0" fontId="27" fillId="0" borderId="0" xfId="0" applyFont="1" applyAlignment="1" applyProtection="1"/>
    <xf numFmtId="0" fontId="0" fillId="0" borderId="0" xfId="0" applyFont="1" applyAlignment="1" applyProtection="1">
      <alignment horizontal="center" vertical="center"/>
    </xf>
    <xf numFmtId="0" fontId="27" fillId="0" borderId="0" xfId="0" applyFont="1" applyAlignment="1" applyProtection="1">
      <alignment horizontal="left" vertical="center" indent="1"/>
    </xf>
    <xf numFmtId="0" fontId="0" fillId="0" borderId="0" xfId="0" applyFont="1" applyAlignment="1" applyProtection="1">
      <alignment horizontal="center" vertical="center"/>
      <protection locked="0"/>
    </xf>
    <xf numFmtId="0" fontId="27" fillId="0" borderId="0" xfId="0" applyFont="1" applyBorder="1" applyAlignment="1" applyProtection="1">
      <alignment horizontal="center" vertical="center"/>
    </xf>
    <xf numFmtId="0" fontId="27" fillId="0" borderId="0" xfId="0" applyFont="1" applyFill="1" applyAlignment="1" applyProtection="1">
      <alignment horizontal="left" vertical="center" indent="1"/>
    </xf>
    <xf numFmtId="0" fontId="27" fillId="0" borderId="0" xfId="0" applyFont="1" applyAlignment="1" applyProtection="1">
      <alignment vertical="center"/>
    </xf>
    <xf numFmtId="0" fontId="27" fillId="0" borderId="0" xfId="0" applyFont="1" applyAlignment="1" applyProtection="1">
      <alignment horizontal="left" indent="1"/>
    </xf>
    <xf numFmtId="0" fontId="27" fillId="0" borderId="0" xfId="0" applyFont="1" applyAlignment="1" applyProtection="1">
      <alignment horizontal="left" vertical="center" indent="2"/>
    </xf>
    <xf numFmtId="0" fontId="27" fillId="0" borderId="0" xfId="0" applyFont="1" applyAlignment="1" applyProtection="1">
      <alignment horizontal="left" indent="2"/>
    </xf>
    <xf numFmtId="0" fontId="27" fillId="0" borderId="0" xfId="0" applyFont="1" applyAlignment="1" applyProtection="1">
      <alignment horizontal="left" vertical="center" indent="3"/>
    </xf>
    <xf numFmtId="0" fontId="27" fillId="0" borderId="0" xfId="0" applyFont="1" applyAlignment="1" applyProtection="1">
      <alignment horizontal="left"/>
    </xf>
    <xf numFmtId="0" fontId="27" fillId="0" borderId="0" xfId="0" applyFont="1" applyAlignment="1" applyProtection="1">
      <protection locked="0"/>
    </xf>
    <xf numFmtId="0" fontId="27" fillId="0" borderId="0" xfId="0" applyFont="1" applyAlignment="1" applyProtection="1">
      <alignment horizontal="left" vertical="center" indent="1"/>
      <protection locked="0"/>
    </xf>
    <xf numFmtId="0" fontId="30" fillId="14" borderId="0" xfId="0" applyFont="1" applyFill="1" applyAlignment="1">
      <alignment vertical="center"/>
    </xf>
    <xf numFmtId="0" fontId="31" fillId="14" borderId="0" xfId="0" applyFont="1" applyFill="1"/>
    <xf numFmtId="0" fontId="31" fillId="14" borderId="0" xfId="0" applyFont="1" applyFill="1" applyAlignment="1">
      <alignment vertical="center"/>
    </xf>
    <xf numFmtId="0" fontId="31" fillId="14" borderId="0" xfId="0" applyFont="1" applyFill="1" applyAlignment="1">
      <alignment horizontal="left" vertical="center" indent="2"/>
    </xf>
    <xf numFmtId="0" fontId="31" fillId="14" borderId="0" xfId="0" applyFont="1" applyFill="1" applyAlignment="1">
      <alignment horizontal="left" vertical="center" indent="6"/>
    </xf>
    <xf numFmtId="0" fontId="0" fillId="14" borderId="0" xfId="0" applyFill="1"/>
    <xf numFmtId="0" fontId="31" fillId="14" borderId="0" xfId="0" applyFont="1" applyFill="1" applyAlignment="1">
      <alignment horizontal="left" vertical="center" indent="4"/>
    </xf>
    <xf numFmtId="0" fontId="34" fillId="14" borderId="0" xfId="0" applyFont="1" applyFill="1" applyAlignment="1">
      <alignment horizontal="left" vertical="center" indent="4"/>
    </xf>
    <xf numFmtId="0" fontId="34" fillId="14" borderId="0" xfId="0" applyFont="1" applyFill="1"/>
    <xf numFmtId="0" fontId="35" fillId="14" borderId="0" xfId="0" applyFont="1" applyFill="1"/>
    <xf numFmtId="0" fontId="44" fillId="14" borderId="0" xfId="0" applyFont="1" applyFill="1" applyAlignment="1">
      <alignment horizontal="left" vertical="center" indent="4"/>
    </xf>
    <xf numFmtId="0" fontId="45" fillId="14" borderId="0" xfId="0" applyFont="1" applyFill="1" applyAlignment="1">
      <alignment horizontal="left" vertical="center" indent="4"/>
    </xf>
    <xf numFmtId="0" fontId="23" fillId="2" borderId="0" xfId="6" applyFont="1" applyFill="1" applyAlignment="1" applyProtection="1">
      <alignment horizontal="center"/>
    </xf>
    <xf numFmtId="0" fontId="3" fillId="2" borderId="0" xfId="6" applyFill="1" applyProtection="1"/>
    <xf numFmtId="0" fontId="23" fillId="2" borderId="18" xfId="6" applyFont="1" applyFill="1" applyBorder="1" applyProtection="1"/>
    <xf numFmtId="0" fontId="23" fillId="2" borderId="19" xfId="6" applyFont="1" applyFill="1" applyBorder="1" applyProtection="1"/>
    <xf numFmtId="0" fontId="23" fillId="2" borderId="20" xfId="6" applyFont="1" applyFill="1" applyBorder="1" applyProtection="1"/>
    <xf numFmtId="0" fontId="23" fillId="2" borderId="21" xfId="6" applyFont="1" applyFill="1" applyBorder="1" applyProtection="1"/>
    <xf numFmtId="0" fontId="23" fillId="2" borderId="22" xfId="6" applyFont="1" applyFill="1" applyBorder="1" applyProtection="1"/>
    <xf numFmtId="0" fontId="23" fillId="2" borderId="23" xfId="6" applyFont="1" applyFill="1" applyBorder="1" applyProtection="1"/>
    <xf numFmtId="0" fontId="13" fillId="2" borderId="24" xfId="6" applyFont="1" applyFill="1" applyBorder="1" applyAlignment="1" applyProtection="1">
      <alignment horizontal="center" vertical="center" wrapText="1"/>
    </xf>
    <xf numFmtId="0" fontId="13" fillId="2" borderId="25" xfId="6" applyFont="1" applyFill="1" applyBorder="1" applyAlignment="1" applyProtection="1">
      <alignment horizontal="left" vertical="center" wrapText="1"/>
    </xf>
    <xf numFmtId="2" fontId="13" fillId="2" borderId="10" xfId="6" applyNumberFormat="1" applyFont="1" applyFill="1" applyBorder="1" applyAlignment="1" applyProtection="1">
      <alignment horizontal="left" vertical="center" wrapText="1"/>
    </xf>
    <xf numFmtId="0" fontId="13" fillId="2" borderId="26" xfId="6" applyFont="1" applyFill="1" applyBorder="1" applyAlignment="1" applyProtection="1">
      <alignment horizontal="center" vertical="center" wrapText="1"/>
    </xf>
    <xf numFmtId="0" fontId="13" fillId="2" borderId="27" xfId="6" applyFont="1" applyFill="1" applyBorder="1" applyAlignment="1" applyProtection="1">
      <alignment horizontal="left" vertical="center" wrapText="1"/>
    </xf>
    <xf numFmtId="2" fontId="13" fillId="2" borderId="28" xfId="6" applyNumberFormat="1" applyFont="1" applyFill="1" applyBorder="1" applyAlignment="1" applyProtection="1">
      <alignment horizontal="left" vertical="center" wrapText="1"/>
    </xf>
    <xf numFmtId="0" fontId="24" fillId="2" borderId="0" xfId="6" applyFont="1" applyFill="1" applyProtection="1">
      <protection locked="0"/>
    </xf>
    <xf numFmtId="0" fontId="13" fillId="2" borderId="29" xfId="6" applyFont="1" applyFill="1" applyBorder="1" applyAlignment="1" applyProtection="1">
      <alignment horizontal="left" vertical="center" wrapText="1"/>
      <protection locked="0"/>
    </xf>
    <xf numFmtId="0" fontId="13" fillId="2" borderId="10" xfId="6" applyFont="1" applyFill="1" applyBorder="1" applyAlignment="1" applyProtection="1">
      <alignment horizontal="left" vertical="center" wrapText="1"/>
      <protection locked="0"/>
    </xf>
    <xf numFmtId="0" fontId="13" fillId="2" borderId="30" xfId="6" applyFont="1" applyFill="1" applyBorder="1" applyAlignment="1" applyProtection="1">
      <alignment horizontal="left" vertical="center" wrapText="1"/>
      <protection locked="0"/>
    </xf>
    <xf numFmtId="2" fontId="4" fillId="2" borderId="9" xfId="5" applyNumberFormat="1" applyFont="1" applyFill="1" applyBorder="1" applyAlignment="1" applyProtection="1">
      <alignment horizontal="center" vertical="center" wrapText="1"/>
    </xf>
    <xf numFmtId="2" fontId="4" fillId="10" borderId="9" xfId="5" applyNumberFormat="1" applyFont="1" applyFill="1" applyBorder="1" applyAlignment="1" applyProtection="1">
      <alignment horizontal="center" vertical="center" wrapText="1"/>
    </xf>
    <xf numFmtId="2" fontId="8" fillId="10" borderId="9" xfId="5" applyNumberFormat="1" applyFont="1" applyFill="1" applyBorder="1" applyAlignment="1" applyProtection="1">
      <alignment horizontal="center" vertical="center" wrapText="1"/>
    </xf>
    <xf numFmtId="2" fontId="4" fillId="4" borderId="9" xfId="5" applyNumberFormat="1" applyFont="1" applyFill="1" applyBorder="1" applyAlignment="1" applyProtection="1">
      <alignment horizontal="center" vertical="center" wrapText="1"/>
    </xf>
    <xf numFmtId="2" fontId="4" fillId="4" borderId="10" xfId="5" applyNumberFormat="1" applyFont="1" applyFill="1" applyBorder="1" applyAlignment="1" applyProtection="1">
      <alignment horizontal="center" vertical="center" wrapText="1"/>
    </xf>
    <xf numFmtId="2" fontId="21" fillId="11" borderId="9" xfId="5" applyNumberFormat="1" applyFont="1" applyFill="1" applyBorder="1" applyAlignment="1" applyProtection="1">
      <alignment horizontal="center" vertical="center" wrapText="1"/>
    </xf>
    <xf numFmtId="0" fontId="7" fillId="2" borderId="0" xfId="5" applyFont="1" applyFill="1" applyBorder="1" applyAlignment="1" applyProtection="1">
      <alignment horizontal="right" vertical="center" wrapText="1"/>
    </xf>
    <xf numFmtId="0" fontId="15" fillId="2" borderId="0" xfId="5" applyFont="1" applyFill="1" applyBorder="1" applyAlignment="1" applyProtection="1">
      <alignment horizontal="left" vertical="center" wrapText="1"/>
    </xf>
    <xf numFmtId="0" fontId="15" fillId="2" borderId="0" xfId="5" applyFont="1" applyFill="1" applyBorder="1" applyAlignment="1" applyProtection="1">
      <alignment horizontal="left" vertical="center"/>
    </xf>
    <xf numFmtId="167" fontId="22" fillId="2" borderId="0" xfId="1" applyNumberFormat="1" applyFont="1" applyFill="1" applyBorder="1" applyAlignment="1" applyProtection="1">
      <alignment horizontal="center" vertical="center" wrapText="1"/>
    </xf>
    <xf numFmtId="2" fontId="22" fillId="2" borderId="0" xfId="5" applyNumberFormat="1" applyFont="1" applyFill="1" applyBorder="1" applyAlignment="1" applyProtection="1">
      <alignment horizontal="left" vertical="center" wrapText="1"/>
    </xf>
    <xf numFmtId="0" fontId="13" fillId="2" borderId="0" xfId="5" applyFont="1" applyFill="1" applyBorder="1" applyAlignment="1" applyProtection="1">
      <alignment horizontal="left" vertical="center" wrapText="1"/>
    </xf>
    <xf numFmtId="0" fontId="15" fillId="2" borderId="0" xfId="5" applyFont="1" applyFill="1" applyBorder="1" applyAlignment="1" applyProtection="1">
      <alignment vertical="center" wrapText="1"/>
    </xf>
    <xf numFmtId="2" fontId="4" fillId="2" borderId="0" xfId="5" applyNumberFormat="1" applyFont="1" applyFill="1" applyBorder="1" applyAlignment="1" applyProtection="1">
      <alignment horizontal="left" vertical="center" wrapText="1"/>
    </xf>
    <xf numFmtId="0" fontId="7" fillId="2" borderId="14" xfId="5" applyFont="1" applyFill="1" applyBorder="1" applyAlignment="1" applyProtection="1">
      <alignment vertical="center" wrapText="1"/>
    </xf>
    <xf numFmtId="167" fontId="8" fillId="2" borderId="14" xfId="1" applyNumberFormat="1" applyFont="1" applyFill="1" applyBorder="1" applyAlignment="1" applyProtection="1">
      <alignment vertical="center" wrapText="1"/>
    </xf>
    <xf numFmtId="2" fontId="8" fillId="2" borderId="14" xfId="5" applyNumberFormat="1" applyFont="1" applyFill="1" applyBorder="1" applyAlignment="1" applyProtection="1">
      <alignment vertical="center" wrapText="1"/>
    </xf>
    <xf numFmtId="0" fontId="7" fillId="2" borderId="15" xfId="5" applyFont="1" applyFill="1" applyBorder="1" applyAlignment="1" applyProtection="1">
      <alignment vertical="center" wrapText="1"/>
    </xf>
    <xf numFmtId="167" fontId="8" fillId="2" borderId="15" xfId="1" applyNumberFormat="1" applyFont="1" applyFill="1" applyBorder="1" applyAlignment="1" applyProtection="1">
      <alignment vertical="center" wrapText="1"/>
    </xf>
    <xf numFmtId="2" fontId="8" fillId="2" borderId="15" xfId="5" applyNumberFormat="1" applyFont="1" applyFill="1" applyBorder="1" applyAlignment="1" applyProtection="1">
      <alignment vertical="center" wrapText="1"/>
    </xf>
    <xf numFmtId="2" fontId="4" fillId="2" borderId="9" xfId="5" applyNumberFormat="1" applyFont="1" applyFill="1" applyBorder="1" applyAlignment="1" applyProtection="1">
      <alignment vertical="center" wrapText="1"/>
    </xf>
    <xf numFmtId="0" fontId="7" fillId="2" borderId="9" xfId="5" applyFont="1" applyFill="1" applyBorder="1" applyAlignment="1" applyProtection="1">
      <alignment horizontal="right" vertical="center" wrapText="1"/>
    </xf>
    <xf numFmtId="164" fontId="8" fillId="2" borderId="9" xfId="1" applyNumberFormat="1" applyFont="1" applyFill="1" applyBorder="1" applyAlignment="1" applyProtection="1">
      <alignment horizontal="center" vertical="center" wrapText="1"/>
    </xf>
    <xf numFmtId="2" fontId="8" fillId="2" borderId="9" xfId="5" applyNumberFormat="1" applyFont="1" applyFill="1" applyBorder="1" applyAlignment="1" applyProtection="1">
      <alignment vertical="center" wrapText="1"/>
    </xf>
    <xf numFmtId="0" fontId="13" fillId="2" borderId="0" xfId="5" applyFont="1" applyFill="1" applyBorder="1" applyAlignment="1" applyProtection="1">
      <alignment horizontal="center" vertical="center"/>
    </xf>
    <xf numFmtId="0" fontId="39" fillId="2" borderId="0" xfId="5" applyFont="1" applyFill="1" applyBorder="1" applyAlignment="1" applyProtection="1">
      <alignment vertical="center"/>
    </xf>
    <xf numFmtId="0" fontId="13" fillId="2" borderId="0" xfId="5" applyFont="1" applyFill="1" applyBorder="1" applyAlignment="1" applyProtection="1">
      <alignment vertical="center"/>
      <protection locked="0" hidden="1"/>
    </xf>
    <xf numFmtId="0" fontId="15" fillId="2" borderId="0" xfId="5" applyFont="1" applyFill="1" applyBorder="1" applyAlignment="1" applyProtection="1">
      <alignment vertical="center"/>
      <protection locked="0"/>
    </xf>
    <xf numFmtId="0" fontId="15" fillId="2" borderId="0" xfId="5" applyFont="1" applyFill="1" applyBorder="1" applyAlignment="1" applyProtection="1">
      <alignment vertical="center"/>
      <protection locked="0" hidden="1"/>
    </xf>
    <xf numFmtId="0" fontId="2" fillId="2" borderId="0" xfId="4" applyFill="1" applyProtection="1"/>
    <xf numFmtId="0" fontId="2" fillId="2" borderId="9" xfId="4" applyFont="1" applyFill="1" applyBorder="1" applyProtection="1"/>
    <xf numFmtId="10" fontId="2" fillId="2" borderId="9" xfId="4" applyNumberFormat="1" applyFill="1" applyBorder="1" applyAlignment="1" applyProtection="1">
      <alignment horizontal="center" vertical="center"/>
    </xf>
    <xf numFmtId="2" fontId="2" fillId="2" borderId="9" xfId="4" applyNumberFormat="1" applyFill="1" applyBorder="1" applyAlignment="1" applyProtection="1">
      <alignment horizontal="center" vertical="center"/>
    </xf>
    <xf numFmtId="164" fontId="18" fillId="2" borderId="9" xfId="1" applyFont="1" applyFill="1" applyBorder="1" applyAlignment="1" applyProtection="1">
      <alignment horizontal="center" vertical="center"/>
    </xf>
    <xf numFmtId="0" fontId="27" fillId="0" borderId="13" xfId="0" applyFont="1" applyBorder="1" applyAlignment="1" applyProtection="1">
      <alignment horizontal="left" vertical="center" indent="1"/>
      <protection locked="0"/>
    </xf>
    <xf numFmtId="0" fontId="4" fillId="2" borderId="0" xfId="4" applyFont="1" applyFill="1" applyAlignment="1" applyProtection="1"/>
    <xf numFmtId="2" fontId="4" fillId="2" borderId="0" xfId="4" applyNumberFormat="1" applyFont="1" applyFill="1" applyAlignment="1" applyProtection="1"/>
    <xf numFmtId="0" fontId="4" fillId="2" borderId="0" xfId="4" applyFont="1" applyFill="1" applyProtection="1"/>
    <xf numFmtId="0" fontId="8" fillId="2" borderId="0" xfId="4" applyFont="1" applyFill="1" applyBorder="1" applyAlignment="1" applyProtection="1"/>
    <xf numFmtId="2" fontId="8" fillId="2" borderId="0" xfId="4" applyNumberFormat="1" applyFont="1" applyFill="1" applyBorder="1" applyAlignment="1" applyProtection="1"/>
    <xf numFmtId="0" fontId="4" fillId="2" borderId="0" xfId="4" applyFont="1" applyFill="1" applyBorder="1" applyProtection="1"/>
    <xf numFmtId="2" fontId="4" fillId="2" borderId="0" xfId="4" applyNumberFormat="1" applyFont="1" applyFill="1" applyProtection="1"/>
    <xf numFmtId="0" fontId="12" fillId="2" borderId="0" xfId="4" applyFont="1" applyFill="1" applyProtection="1"/>
    <xf numFmtId="0" fontId="12" fillId="2" borderId="0" xfId="4" applyFont="1" applyFill="1" applyAlignment="1" applyProtection="1"/>
    <xf numFmtId="2" fontId="12" fillId="2" borderId="0" xfId="4" applyNumberFormat="1" applyFont="1" applyFill="1" applyAlignment="1" applyProtection="1"/>
    <xf numFmtId="0" fontId="12" fillId="2" borderId="0" xfId="4" applyFont="1" applyFill="1" applyAlignment="1" applyProtection="1">
      <alignment horizontal="left"/>
    </xf>
    <xf numFmtId="2" fontId="2" fillId="2" borderId="0" xfId="4" applyNumberFormat="1" applyFill="1" applyProtection="1"/>
    <xf numFmtId="0" fontId="11" fillId="2" borderId="0" xfId="4" applyFont="1" applyFill="1" applyAlignment="1" applyProtection="1">
      <alignment wrapText="1"/>
    </xf>
    <xf numFmtId="0" fontId="4" fillId="2" borderId="2" xfId="4" applyFont="1" applyFill="1" applyBorder="1" applyProtection="1">
      <protection locked="0" hidden="1"/>
    </xf>
    <xf numFmtId="0" fontId="4" fillId="2" borderId="6" xfId="4" applyFont="1" applyFill="1" applyBorder="1" applyProtection="1">
      <protection locked="0" hidden="1"/>
    </xf>
    <xf numFmtId="0" fontId="12" fillId="2" borderId="0" xfId="4" applyFont="1" applyFill="1" applyBorder="1" applyAlignment="1" applyProtection="1"/>
    <xf numFmtId="0" fontId="37" fillId="14" borderId="0" xfId="3" applyFont="1" applyFill="1" applyAlignment="1">
      <alignment vertical="center"/>
    </xf>
    <xf numFmtId="0" fontId="27" fillId="0" borderId="0" xfId="0" applyFont="1" applyAlignment="1" applyProtection="1">
      <alignment horizontal="left" vertical="center"/>
    </xf>
    <xf numFmtId="0" fontId="0" fillId="0" borderId="0" xfId="0" applyFont="1" applyFill="1" applyAlignment="1" applyProtection="1">
      <alignment horizontal="left" vertical="center" indent="1"/>
      <protection locked="0"/>
    </xf>
    <xf numFmtId="0" fontId="46" fillId="0" borderId="1" xfId="0" applyFont="1" applyFill="1" applyBorder="1" applyAlignment="1" applyProtection="1">
      <alignment horizontal="center" vertical="center"/>
      <protection locked="0"/>
    </xf>
    <xf numFmtId="4" fontId="7" fillId="0" borderId="5" xfId="5" applyNumberFormat="1" applyFont="1" applyFill="1" applyBorder="1" applyAlignment="1" applyProtection="1">
      <alignment horizontal="center"/>
      <protection locked="0"/>
    </xf>
    <xf numFmtId="3" fontId="13" fillId="0" borderId="4" xfId="5" applyNumberFormat="1" applyFont="1" applyFill="1" applyBorder="1" applyAlignment="1" applyProtection="1">
      <alignment horizontal="center"/>
      <protection locked="0"/>
    </xf>
    <xf numFmtId="0" fontId="13" fillId="2" borderId="29" xfId="6" applyFont="1" applyFill="1" applyBorder="1" applyAlignment="1" applyProtection="1">
      <alignment horizontal="center" vertical="center" wrapText="1"/>
      <protection locked="0"/>
    </xf>
    <xf numFmtId="0" fontId="4" fillId="2" borderId="0" xfId="4" applyFont="1" applyFill="1" applyAlignment="1" applyProtection="1">
      <alignment horizontal="center"/>
    </xf>
    <xf numFmtId="0" fontId="5" fillId="2" borderId="0" xfId="4" applyFont="1" applyFill="1" applyBorder="1" applyAlignment="1" applyProtection="1">
      <alignment horizontal="center"/>
      <protection hidden="1"/>
    </xf>
    <xf numFmtId="0" fontId="7" fillId="2" borderId="0" xfId="5" applyFont="1" applyFill="1" applyBorder="1" applyAlignment="1" applyProtection="1">
      <alignment horizontal="left" vertical="center" wrapText="1"/>
      <protection locked="0"/>
    </xf>
    <xf numFmtId="0" fontId="27" fillId="0" borderId="17" xfId="0" applyFont="1" applyBorder="1" applyAlignment="1" applyProtection="1">
      <alignment vertical="center"/>
      <protection locked="0"/>
    </xf>
    <xf numFmtId="0" fontId="0" fillId="0" borderId="17" xfId="0" applyFont="1" applyBorder="1" applyAlignment="1" applyProtection="1">
      <protection locked="0"/>
    </xf>
    <xf numFmtId="168" fontId="0" fillId="0" borderId="17" xfId="0" applyNumberFormat="1" applyFont="1" applyBorder="1" applyAlignment="1" applyProtection="1">
      <protection locked="0"/>
    </xf>
    <xf numFmtId="169" fontId="0" fillId="0" borderId="17" xfId="0" applyNumberFormat="1" applyFont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protection locked="0"/>
    </xf>
    <xf numFmtId="168" fontId="0" fillId="0" borderId="17" xfId="0" applyNumberFormat="1" applyFont="1" applyBorder="1" applyAlignment="1" applyProtection="1">
      <alignment horizontal="center"/>
      <protection locked="0"/>
    </xf>
    <xf numFmtId="0" fontId="0" fillId="0" borderId="17" xfId="0" applyFont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168" fontId="27" fillId="0" borderId="17" xfId="0" applyNumberFormat="1" applyFont="1" applyBorder="1" applyAlignment="1" applyProtection="1">
      <alignment horizontal="left" vertical="center"/>
      <protection locked="0"/>
    </xf>
    <xf numFmtId="0" fontId="27" fillId="0" borderId="17" xfId="0" applyFont="1" applyBorder="1" applyAlignment="1" applyProtection="1">
      <alignment horizontal="center" vertical="center"/>
      <protection locked="0"/>
    </xf>
    <xf numFmtId="15" fontId="27" fillId="0" borderId="17" xfId="0" applyNumberFormat="1" applyFont="1" applyFill="1" applyBorder="1" applyAlignment="1" applyProtection="1">
      <alignment horizontal="left" vertical="center" indent="1"/>
      <protection locked="0"/>
    </xf>
    <xf numFmtId="0" fontId="27" fillId="0" borderId="17" xfId="0" applyFont="1" applyFill="1" applyBorder="1" applyAlignment="1" applyProtection="1">
      <alignment horizontal="left" vertical="center" indent="1"/>
      <protection locked="0"/>
    </xf>
    <xf numFmtId="168" fontId="0" fillId="0" borderId="17" xfId="0" applyNumberFormat="1" applyFont="1" applyBorder="1" applyAlignment="1" applyProtection="1">
      <alignment horizontal="center" vertical="center"/>
      <protection locked="0"/>
    </xf>
    <xf numFmtId="0" fontId="0" fillId="0" borderId="17" xfId="0" applyFont="1" applyBorder="1" applyAlignment="1" applyProtection="1">
      <alignment horizontal="center" vertical="center"/>
      <protection locked="0"/>
    </xf>
    <xf numFmtId="0" fontId="28" fillId="0" borderId="0" xfId="0" applyFont="1" applyAlignment="1" applyProtection="1">
      <alignment wrapText="1"/>
    </xf>
    <xf numFmtId="0" fontId="0" fillId="0" borderId="17" xfId="0" applyFont="1" applyFill="1" applyBorder="1" applyAlignment="1" applyProtection="1">
      <alignment horizontal="left" vertical="center" indent="1"/>
      <protection locked="0"/>
    </xf>
    <xf numFmtId="0" fontId="15" fillId="2" borderId="0" xfId="5" applyFont="1" applyFill="1" applyBorder="1" applyAlignment="1" applyProtection="1">
      <alignment horizontal="left" vertical="center" wrapText="1"/>
    </xf>
    <xf numFmtId="0" fontId="7" fillId="2" borderId="9" xfId="5" applyFont="1" applyFill="1" applyBorder="1" applyAlignment="1" applyProtection="1">
      <alignment horizontal="center" vertical="center" wrapText="1"/>
    </xf>
    <xf numFmtId="167" fontId="8" fillId="2" borderId="9" xfId="1" applyNumberFormat="1" applyFont="1" applyFill="1" applyBorder="1" applyAlignment="1" applyProtection="1">
      <alignment horizontal="center" vertical="center" wrapText="1"/>
    </xf>
    <xf numFmtId="2" fontId="8" fillId="2" borderId="9" xfId="5" applyNumberFormat="1" applyFont="1" applyFill="1" applyBorder="1" applyAlignment="1" applyProtection="1">
      <alignment horizontal="center" vertical="center" wrapText="1"/>
    </xf>
    <xf numFmtId="0" fontId="23" fillId="2" borderId="0" xfId="6" applyFont="1" applyFill="1" applyBorder="1" applyAlignment="1" applyProtection="1">
      <alignment horizontal="center"/>
    </xf>
  </cellXfs>
  <cellStyles count="8">
    <cellStyle name="Comma 2" xfId="1"/>
    <cellStyle name="Currency 2" xfId="2"/>
    <cellStyle name="Hyperlink" xfId="3" builtinId="8"/>
    <cellStyle name="Normal" xfId="0" builtinId="0"/>
    <cellStyle name="Normal 2" xfId="4"/>
    <cellStyle name="Normal 3" xfId="5"/>
    <cellStyle name="Normal 4" xfId="6"/>
    <cellStyle name="Percent 2" xfId="7"/>
  </cellStyles>
  <dxfs count="40"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C00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FBFBF"/>
      <rgbColor rgb="00808080"/>
      <rgbColor rgb="009999FF"/>
      <rgbColor rgb="00993366"/>
      <rgbColor rgb="00FDEADA"/>
      <rgbColor rgb="00DBEEF4"/>
      <rgbColor rgb="00660066"/>
      <rgbColor rgb="00FF8080"/>
      <rgbColor rgb="000066CC"/>
      <rgbColor rgb="00DDD9C3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7E4BD"/>
      <rgbColor rgb="00FFFF99"/>
      <rgbColor rgb="0099CCFF"/>
      <rgbColor rgb="00FF99CC"/>
      <rgbColor rgb="00CC99FF"/>
      <rgbColor rgb="00C3D69B"/>
      <rgbColor rgb="003366FF"/>
      <rgbColor rgb="0033CCCC"/>
      <rgbColor rgb="0099CC00"/>
      <rgbColor rgb="00FFCC00"/>
      <rgbColor rgb="00FF9900"/>
      <rgbColor rgb="00FF6600"/>
      <rgbColor rgb="00666699"/>
      <rgbColor rgb="00A6A6A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Agency Rating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APCPI!$B$106:$B$109</c:f>
              <c:strCache>
                <c:ptCount val="4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</c:strCache>
            </c:strRef>
          </c:cat>
          <c:val>
            <c:numRef>
              <c:f>APCPI!$E$106:$E$109</c:f>
              <c:numCache>
                <c:formatCode>0.00</c:formatCode>
                <c:ptCount val="4"/>
                <c:pt idx="0">
                  <c:v>1</c:v>
                </c:pt>
                <c:pt idx="1">
                  <c:v>2</c:v>
                </c:pt>
                <c:pt idx="2">
                  <c:v>2.0909090909090908</c:v>
                </c:pt>
                <c:pt idx="3">
                  <c:v>2.6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0AE-44D1-80FD-521CBF02DB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9437688"/>
        <c:axId val="239436512"/>
      </c:radarChart>
      <c:catAx>
        <c:axId val="239437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9436512"/>
        <c:crosses val="autoZero"/>
        <c:auto val="0"/>
        <c:lblAlgn val="ctr"/>
        <c:lblOffset val="100"/>
        <c:noMultiLvlLbl val="0"/>
      </c:catAx>
      <c:valAx>
        <c:axId val="23943651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out"/>
        <c:minorTickMark val="none"/>
        <c:tickLblPos val="nextTo"/>
        <c:crossAx val="239437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1.png"/><Relationship Id="rId1" Type="http://schemas.openxmlformats.org/officeDocument/2006/relationships/hyperlink" Target="#'how to fill-up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hyperlink" Target="#'how to fill-up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'how to fill-up'!A1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1105972</xdr:colOff>
      <xdr:row>53</xdr:row>
      <xdr:rowOff>84117</xdr:rowOff>
    </xdr:from>
    <xdr:to>
      <xdr:col>18</xdr:col>
      <xdr:colOff>947753</xdr:colOff>
      <xdr:row>59</xdr:row>
      <xdr:rowOff>20267</xdr:rowOff>
    </xdr:to>
    <xdr:sp macro="" textlink="">
      <xdr:nvSpPr>
        <xdr:cNvPr id="2" name="Left Arrow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DA837994-FE25-DC4B-50EC-CBCD55FF3054}"/>
            </a:ext>
          </a:extLst>
        </xdr:cNvPr>
        <xdr:cNvSpPr/>
      </xdr:nvSpPr>
      <xdr:spPr bwMode="auto">
        <a:xfrm>
          <a:off x="15831622" y="9980592"/>
          <a:ext cx="1203856" cy="907700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100" b="1"/>
            <a:t>Back</a:t>
          </a:r>
          <a:r>
            <a:rPr lang="en-PH" sz="1100" b="1" baseline="0"/>
            <a:t> to</a:t>
          </a:r>
        </a:p>
        <a:p>
          <a:pPr algn="ctr"/>
          <a:r>
            <a:rPr lang="en-PH" sz="1100" b="1" baseline="0"/>
            <a:t>"how to fill up"</a:t>
          </a:r>
        </a:p>
      </xdr:txBody>
    </xdr:sp>
    <xdr:clientData/>
  </xdr:twoCellAnchor>
  <xdr:twoCellAnchor editAs="oneCell">
    <xdr:from>
      <xdr:col>5</xdr:col>
      <xdr:colOff>781265</xdr:colOff>
      <xdr:row>44</xdr:row>
      <xdr:rowOff>143546</xdr:rowOff>
    </xdr:from>
    <xdr:to>
      <xdr:col>7</xdr:col>
      <xdr:colOff>246153</xdr:colOff>
      <xdr:row>46</xdr:row>
      <xdr:rowOff>20470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9365" y="8439821"/>
          <a:ext cx="1569913" cy="257924"/>
        </a:xfrm>
        <a:prstGeom prst="rect">
          <a:avLst/>
        </a:prstGeom>
      </xdr:spPr>
    </xdr:pic>
    <xdr:clientData/>
  </xdr:twoCellAnchor>
  <xdr:twoCellAnchor editAs="oneCell">
    <xdr:from>
      <xdr:col>0</xdr:col>
      <xdr:colOff>1305674</xdr:colOff>
      <xdr:row>44</xdr:row>
      <xdr:rowOff>45885</xdr:rowOff>
    </xdr:from>
    <xdr:to>
      <xdr:col>0</xdr:col>
      <xdr:colOff>1979916</xdr:colOff>
      <xdr:row>45</xdr:row>
      <xdr:rowOff>181938</xdr:rowOff>
    </xdr:to>
    <xdr:pic>
      <xdr:nvPicPr>
        <xdr:cNvPr id="4" name="Picture 3"/>
        <xdr:cNvPicPr>
          <a:picLocks noChangeAspect="1"/>
        </xdr:cNvPicPr>
      </xdr:nvPicPr>
      <xdr:blipFill rotWithShape="1">
        <a:blip xmlns:r="http://schemas.openxmlformats.org/officeDocument/2006/relationships" r:embed="rId3">
          <a:biLevel thresh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60" t="21257" r="49244" b="46857"/>
        <a:stretch/>
      </xdr:blipFill>
      <xdr:spPr>
        <a:xfrm>
          <a:off x="1305674" y="8342160"/>
          <a:ext cx="674242" cy="3265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1105972</xdr:colOff>
      <xdr:row>53</xdr:row>
      <xdr:rowOff>84117</xdr:rowOff>
    </xdr:from>
    <xdr:to>
      <xdr:col>18</xdr:col>
      <xdr:colOff>947753</xdr:colOff>
      <xdr:row>59</xdr:row>
      <xdr:rowOff>20267</xdr:rowOff>
    </xdr:to>
    <xdr:sp macro="" textlink="">
      <xdr:nvSpPr>
        <xdr:cNvPr id="2" name="Left Arrow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DA837994-FE25-DC4B-50EC-CBCD55FF3054}"/>
            </a:ext>
          </a:extLst>
        </xdr:cNvPr>
        <xdr:cNvSpPr/>
      </xdr:nvSpPr>
      <xdr:spPr bwMode="auto">
        <a:xfrm>
          <a:off x="15775627" y="9990117"/>
          <a:ext cx="1216270" cy="871332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100" b="1"/>
            <a:t>Back</a:t>
          </a:r>
          <a:r>
            <a:rPr lang="en-PH" sz="1100" b="1" baseline="0"/>
            <a:t> to</a:t>
          </a:r>
        </a:p>
        <a:p>
          <a:pPr algn="ctr"/>
          <a:r>
            <a:rPr lang="en-PH" sz="1100" b="1" baseline="0"/>
            <a:t>"how to fill up"</a:t>
          </a:r>
        </a:p>
      </xdr:txBody>
    </xdr:sp>
    <xdr:clientData/>
  </xdr:twoCellAnchor>
  <xdr:twoCellAnchor editAs="oneCell">
    <xdr:from>
      <xdr:col>0</xdr:col>
      <xdr:colOff>1252077</xdr:colOff>
      <xdr:row>44</xdr:row>
      <xdr:rowOff>45885</xdr:rowOff>
    </xdr:from>
    <xdr:to>
      <xdr:col>0</xdr:col>
      <xdr:colOff>1979916</xdr:colOff>
      <xdr:row>45</xdr:row>
      <xdr:rowOff>181938</xdr:rowOff>
    </xdr:to>
    <xdr:pic>
      <xdr:nvPicPr>
        <xdr:cNvPr id="4" name="Picture 3"/>
        <xdr:cNvPicPr>
          <a:picLocks noChangeAspect="1"/>
        </xdr:cNvPicPr>
      </xdr:nvPicPr>
      <xdr:blipFill rotWithShape="1">
        <a:blip xmlns:r="http://schemas.openxmlformats.org/officeDocument/2006/relationships" r:embed="rId2">
          <a:biLevel thresh="5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60" t="21257" r="49244" b="46857"/>
        <a:stretch/>
      </xdr:blipFill>
      <xdr:spPr>
        <a:xfrm>
          <a:off x="1252077" y="8272720"/>
          <a:ext cx="727839" cy="328089"/>
        </a:xfrm>
        <a:prstGeom prst="rect">
          <a:avLst/>
        </a:prstGeom>
      </xdr:spPr>
    </xdr:pic>
    <xdr:clientData/>
  </xdr:twoCellAnchor>
  <xdr:twoCellAnchor editAs="oneCell">
    <xdr:from>
      <xdr:col>5</xdr:col>
      <xdr:colOff>914092</xdr:colOff>
      <xdr:row>44</xdr:row>
      <xdr:rowOff>69132</xdr:rowOff>
    </xdr:from>
    <xdr:to>
      <xdr:col>7</xdr:col>
      <xdr:colOff>53771</xdr:colOff>
      <xdr:row>46</xdr:row>
      <xdr:rowOff>32967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80181" y="8295967"/>
          <a:ext cx="1244396" cy="3479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13154</xdr:colOff>
      <xdr:row>304</xdr:row>
      <xdr:rowOff>74384</xdr:rowOff>
    </xdr:from>
    <xdr:to>
      <xdr:col>15</xdr:col>
      <xdr:colOff>2944</xdr:colOff>
      <xdr:row>309</xdr:row>
      <xdr:rowOff>113083</xdr:rowOff>
    </xdr:to>
    <xdr:sp macro="" textlink="">
      <xdr:nvSpPr>
        <xdr:cNvPr id="4" name="Left Arrow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A9D6678-5398-72A6-5080-66413993A7D4}"/>
            </a:ext>
          </a:extLst>
        </xdr:cNvPr>
        <xdr:cNvSpPr/>
      </xdr:nvSpPr>
      <xdr:spPr bwMode="auto">
        <a:xfrm>
          <a:off x="6953250" y="54408159"/>
          <a:ext cx="1216270" cy="915866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100" b="1"/>
            <a:t>Back</a:t>
          </a:r>
          <a:r>
            <a:rPr lang="en-PH" sz="1100" b="1" baseline="0"/>
            <a:t> to</a:t>
          </a:r>
        </a:p>
        <a:p>
          <a:pPr algn="ctr"/>
          <a:r>
            <a:rPr lang="en-PH" sz="1100" b="1" baseline="0"/>
            <a:t>"how to fill up"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4" name="AutoShape 1">
          <a:extLst>
            <a:ext uri="{FF2B5EF4-FFF2-40B4-BE49-F238E27FC236}">
              <a16:creationId xmlns="" xmlns:a16="http://schemas.microsoft.com/office/drawing/2014/main" id="{EAD1EF2F-4901-234B-2E77-2D58F47E18FE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5" name="AutoShape 1">
          <a:extLst>
            <a:ext uri="{FF2B5EF4-FFF2-40B4-BE49-F238E27FC236}">
              <a16:creationId xmlns="" xmlns:a16="http://schemas.microsoft.com/office/drawing/2014/main" id="{E34CFD5F-3F0B-1DC4-B781-2BE77B8940BA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6" name="AutoShape 1">
          <a:extLst>
            <a:ext uri="{FF2B5EF4-FFF2-40B4-BE49-F238E27FC236}">
              <a16:creationId xmlns="" xmlns:a16="http://schemas.microsoft.com/office/drawing/2014/main" id="{90B2F5D8-3676-19D0-C0A5-AB8E7F24C14B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7" name="AutoShape 1">
          <a:extLst>
            <a:ext uri="{FF2B5EF4-FFF2-40B4-BE49-F238E27FC236}">
              <a16:creationId xmlns="" xmlns:a16="http://schemas.microsoft.com/office/drawing/2014/main" id="{9118F55D-13F9-5FE0-2F7D-0661E9EC9B63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8" name="AutoShape 1">
          <a:extLst>
            <a:ext uri="{FF2B5EF4-FFF2-40B4-BE49-F238E27FC236}">
              <a16:creationId xmlns="" xmlns:a16="http://schemas.microsoft.com/office/drawing/2014/main" id="{9E11FA49-39AF-D67D-CCB5-CB9016DC4FF3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9" name="AutoShape 1">
          <a:extLst>
            <a:ext uri="{FF2B5EF4-FFF2-40B4-BE49-F238E27FC236}">
              <a16:creationId xmlns="" xmlns:a16="http://schemas.microsoft.com/office/drawing/2014/main" id="{95A39D9D-0DAC-9630-7761-A8F17D18E29B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0" name="AutoShape 1">
          <a:extLst>
            <a:ext uri="{FF2B5EF4-FFF2-40B4-BE49-F238E27FC236}">
              <a16:creationId xmlns="" xmlns:a16="http://schemas.microsoft.com/office/drawing/2014/main" id="{5B2AF1EA-7E6B-0DCE-651A-95CD65EF84EF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1" name="AutoShape 1">
          <a:extLst>
            <a:ext uri="{FF2B5EF4-FFF2-40B4-BE49-F238E27FC236}">
              <a16:creationId xmlns="" xmlns:a16="http://schemas.microsoft.com/office/drawing/2014/main" id="{F46C8296-AC7D-515A-8758-46F7C689BDD3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2" name="AutoShape 1">
          <a:extLst>
            <a:ext uri="{FF2B5EF4-FFF2-40B4-BE49-F238E27FC236}">
              <a16:creationId xmlns="" xmlns:a16="http://schemas.microsoft.com/office/drawing/2014/main" id="{4C329E70-4B9F-0E19-5025-DBACE962F9FF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3" name="AutoShape 1">
          <a:extLst>
            <a:ext uri="{FF2B5EF4-FFF2-40B4-BE49-F238E27FC236}">
              <a16:creationId xmlns="" xmlns:a16="http://schemas.microsoft.com/office/drawing/2014/main" id="{A1DC8316-479E-3955-260E-60D51B855F9E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4" name="AutoShape 1">
          <a:extLst>
            <a:ext uri="{FF2B5EF4-FFF2-40B4-BE49-F238E27FC236}">
              <a16:creationId xmlns="" xmlns:a16="http://schemas.microsoft.com/office/drawing/2014/main" id="{0AC893E7-5160-2905-8696-26A15025B377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5" name="AutoShape 1">
          <a:extLst>
            <a:ext uri="{FF2B5EF4-FFF2-40B4-BE49-F238E27FC236}">
              <a16:creationId xmlns="" xmlns:a16="http://schemas.microsoft.com/office/drawing/2014/main" id="{05D93082-8194-1567-0158-81BF8DF71CD3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6" name="AutoShape 1">
          <a:extLst>
            <a:ext uri="{FF2B5EF4-FFF2-40B4-BE49-F238E27FC236}">
              <a16:creationId xmlns="" xmlns:a16="http://schemas.microsoft.com/office/drawing/2014/main" id="{6F7F6D00-9953-538D-D731-CDAED6DBFC82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7" name="AutoShape 1">
          <a:extLst>
            <a:ext uri="{FF2B5EF4-FFF2-40B4-BE49-F238E27FC236}">
              <a16:creationId xmlns="" xmlns:a16="http://schemas.microsoft.com/office/drawing/2014/main" id="{EF90E6ED-63BE-FF5D-96A3-972E81FE679B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8" name="AutoShape 1">
          <a:extLst>
            <a:ext uri="{FF2B5EF4-FFF2-40B4-BE49-F238E27FC236}">
              <a16:creationId xmlns="" xmlns:a16="http://schemas.microsoft.com/office/drawing/2014/main" id="{2ADCEEFF-D347-06C9-E2F4-1D41A692FB4A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9" name="AutoShape 1">
          <a:extLst>
            <a:ext uri="{FF2B5EF4-FFF2-40B4-BE49-F238E27FC236}">
              <a16:creationId xmlns="" xmlns:a16="http://schemas.microsoft.com/office/drawing/2014/main" id="{B5BEF5CA-9547-1383-4386-1F2452A08E60}"/>
            </a:ext>
          </a:extLst>
        </xdr:cNvPr>
        <xdr:cNvSpPr>
          <a:spLocks noChangeArrowheads="1"/>
        </xdr:cNvSpPr>
      </xdr:nvSpPr>
      <xdr:spPr bwMode="auto">
        <a:xfrm>
          <a:off x="31750" y="23361650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9</xdr:col>
      <xdr:colOff>1146175</xdr:colOff>
      <xdr:row>0</xdr:row>
      <xdr:rowOff>35718</xdr:rowOff>
    </xdr:from>
    <xdr:to>
      <xdr:col>9</xdr:col>
      <xdr:colOff>2555344</xdr:colOff>
      <xdr:row>3</xdr:row>
      <xdr:rowOff>107156</xdr:rowOff>
    </xdr:to>
    <xdr:sp macro="" textlink="">
      <xdr:nvSpPr>
        <xdr:cNvPr id="19" name="Left Arrow 18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A619A4EB-2354-D1A2-B774-B4979D4C0A6A}"/>
            </a:ext>
          </a:extLst>
        </xdr:cNvPr>
        <xdr:cNvSpPr/>
      </xdr:nvSpPr>
      <xdr:spPr bwMode="auto">
        <a:xfrm>
          <a:off x="13465969" y="35718"/>
          <a:ext cx="1345406" cy="678657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050" b="1"/>
            <a:t>Back</a:t>
          </a:r>
          <a:r>
            <a:rPr lang="en-PH" sz="1050" b="1" baseline="0"/>
            <a:t> to</a:t>
          </a:r>
        </a:p>
        <a:p>
          <a:pPr algn="ctr"/>
          <a:r>
            <a:rPr lang="en-PH" sz="1050" b="1" baseline="0"/>
            <a:t>"how to fill up"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577850</xdr:colOff>
      <xdr:row>100</xdr:row>
      <xdr:rowOff>57150</xdr:rowOff>
    </xdr:from>
    <xdr:to>
      <xdr:col>7</xdr:col>
      <xdr:colOff>2241550</xdr:colOff>
      <xdr:row>109</xdr:row>
      <xdr:rowOff>146050</xdr:rowOff>
    </xdr:to>
    <xdr:graphicFrame macro="">
      <xdr:nvGraphicFramePr>
        <xdr:cNvPr id="4103" name="Chart 1">
          <a:extLst>
            <a:ext uri="{FF2B5EF4-FFF2-40B4-BE49-F238E27FC236}">
              <a16:creationId xmlns="" xmlns:a16="http://schemas.microsoft.com/office/drawing/2014/main" id="{7B658334-BCEB-F776-82A7-DAC722C7E4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974970</xdr:colOff>
      <xdr:row>110</xdr:row>
      <xdr:rowOff>43962</xdr:rowOff>
    </xdr:from>
    <xdr:to>
      <xdr:col>7</xdr:col>
      <xdr:colOff>2248853</xdr:colOff>
      <xdr:row>115</xdr:row>
      <xdr:rowOff>153867</xdr:rowOff>
    </xdr:to>
    <xdr:sp macro="" textlink="">
      <xdr:nvSpPr>
        <xdr:cNvPr id="5" name="Left Arrow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57BFE34A-5B39-48A8-3196-0E53E12C82FC}"/>
            </a:ext>
          </a:extLst>
        </xdr:cNvPr>
        <xdr:cNvSpPr/>
      </xdr:nvSpPr>
      <xdr:spPr bwMode="auto">
        <a:xfrm>
          <a:off x="7825155" y="30084347"/>
          <a:ext cx="1216270" cy="915866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100" b="1"/>
            <a:t>Back</a:t>
          </a:r>
          <a:r>
            <a:rPr lang="en-PH" sz="1100" b="1" baseline="0"/>
            <a:t> to</a:t>
          </a:r>
        </a:p>
        <a:p>
          <a:pPr algn="ctr"/>
          <a:r>
            <a:rPr lang="en-PH" sz="1100" b="1" baseline="0"/>
            <a:t>"how to fill up"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757161</xdr:colOff>
      <xdr:row>49</xdr:row>
      <xdr:rowOff>115082</xdr:rowOff>
    </xdr:from>
    <xdr:to>
      <xdr:col>6</xdr:col>
      <xdr:colOff>1891320</xdr:colOff>
      <xdr:row>53</xdr:row>
      <xdr:rowOff>138156</xdr:rowOff>
    </xdr:to>
    <xdr:sp macro="" textlink="">
      <xdr:nvSpPr>
        <xdr:cNvPr id="3" name="Left Arrow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AD2D9775-2EC3-8D79-884F-95B2AB008F8B}"/>
            </a:ext>
          </a:extLst>
        </xdr:cNvPr>
        <xdr:cNvSpPr/>
      </xdr:nvSpPr>
      <xdr:spPr bwMode="auto">
        <a:xfrm>
          <a:off x="12283838" y="22478426"/>
          <a:ext cx="1083470" cy="658764"/>
        </a:xfrm>
        <a:prstGeom prst="leftArrow">
          <a:avLst>
            <a:gd name="adj1" fmla="val 53249"/>
            <a:gd name="adj2" fmla="val 500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900" b="1"/>
            <a:t>Back</a:t>
          </a:r>
          <a:r>
            <a:rPr lang="en-PH" sz="900" b="1" baseline="0"/>
            <a:t> to</a:t>
          </a:r>
        </a:p>
        <a:p>
          <a:pPr algn="ctr"/>
          <a:r>
            <a:rPr lang="en-PH" sz="900" b="1" baseline="0"/>
            <a:t>"how to fill up"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topLeftCell="A12" zoomScale="124" zoomScaleNormal="124" zoomScaleSheetLayoutView="40" workbookViewId="0">
      <selection activeCell="B14" sqref="B14:B16"/>
    </sheetView>
  </sheetViews>
  <sheetFormatPr defaultColWidth="11.42578125" defaultRowHeight="12.75"/>
  <cols>
    <col min="1" max="1" width="48.7109375" style="1" customWidth="1"/>
    <col min="2" max="2" width="18.28515625" style="1" customWidth="1"/>
    <col min="3" max="3" width="15.85546875" style="1" customWidth="1"/>
    <col min="4" max="4" width="15.5703125" style="1" customWidth="1"/>
    <col min="5" max="5" width="16.42578125" style="2" customWidth="1"/>
    <col min="6" max="6" width="16.140625" style="1" customWidth="1"/>
    <col min="7" max="7" width="15.42578125" style="1" customWidth="1"/>
    <col min="8" max="9" width="14.7109375" style="1" customWidth="1"/>
    <col min="10" max="10" width="16.42578125" style="1" customWidth="1"/>
    <col min="11" max="11" width="11.7109375" style="1" customWidth="1"/>
    <col min="12" max="12" width="45.140625" style="1" hidden="1" customWidth="1"/>
    <col min="13" max="13" width="16.85546875" style="1" customWidth="1"/>
    <col min="14" max="14" width="20.42578125" style="1" customWidth="1"/>
    <col min="15" max="15" width="23.7109375" style="1" hidden="1" customWidth="1"/>
    <col min="16" max="16" width="24.28515625" style="1" hidden="1" customWidth="1"/>
    <col min="17" max="17" width="20.28515625" style="1" hidden="1" customWidth="1"/>
    <col min="18" max="18" width="19.7109375" style="1" hidden="1" customWidth="1"/>
    <col min="19" max="19" width="14.42578125" style="1" customWidth="1"/>
    <col min="20" max="16384" width="11.42578125" style="1"/>
  </cols>
  <sheetData>
    <row r="1" spans="1:21" s="4" customFormat="1" ht="15.75">
      <c r="A1" s="376" t="s">
        <v>0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"/>
      <c r="U1" s="3"/>
    </row>
    <row r="2" spans="1:21" s="4" customFormat="1" ht="15.75">
      <c r="A2" s="376" t="s">
        <v>1</v>
      </c>
      <c r="B2" s="376"/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"/>
      <c r="U2" s="3"/>
    </row>
    <row r="3" spans="1:21" s="4" customFormat="1" ht="15.75">
      <c r="A3" s="376" t="s">
        <v>2</v>
      </c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"/>
      <c r="U3" s="3"/>
    </row>
    <row r="4" spans="1:21" s="4" customFormat="1" ht="12.75" customHeight="1">
      <c r="A4" s="245"/>
      <c r="B4" s="24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3"/>
      <c r="U4" s="3"/>
    </row>
    <row r="5" spans="1:21">
      <c r="A5" s="5"/>
      <c r="B5" s="5"/>
      <c r="C5" s="5"/>
      <c r="D5" s="5"/>
      <c r="E5" s="6"/>
      <c r="F5" s="5"/>
      <c r="G5" s="5"/>
      <c r="H5" s="5"/>
      <c r="I5" s="5"/>
      <c r="J5" s="118"/>
      <c r="K5" s="5"/>
      <c r="L5" s="5"/>
      <c r="M5" s="5"/>
      <c r="N5" s="5"/>
      <c r="O5" s="5"/>
      <c r="P5" s="6"/>
      <c r="Q5" s="5"/>
      <c r="R5" s="5"/>
      <c r="S5" s="5"/>
      <c r="T5" s="5"/>
      <c r="U5" s="5"/>
    </row>
    <row r="6" spans="1:21" ht="12.75" customHeight="1">
      <c r="A6" s="377" t="s">
        <v>665</v>
      </c>
      <c r="B6" s="377"/>
      <c r="C6" s="8"/>
      <c r="D6" s="8"/>
      <c r="E6" s="9"/>
      <c r="F6" s="8"/>
      <c r="H6" s="8"/>
      <c r="I6" s="8"/>
      <c r="K6" s="10"/>
      <c r="L6" s="377"/>
      <c r="M6" s="377"/>
      <c r="N6" s="251" t="s">
        <v>666</v>
      </c>
      <c r="O6" s="5"/>
      <c r="P6" s="6"/>
      <c r="Q6" s="5"/>
      <c r="R6" s="5"/>
      <c r="S6" s="252"/>
      <c r="T6" s="8"/>
    </row>
    <row r="7" spans="1:21">
      <c r="A7" s="5"/>
      <c r="B7" s="5"/>
      <c r="C7" s="5"/>
      <c r="D7" s="5"/>
      <c r="E7" s="6"/>
      <c r="F7" s="5"/>
      <c r="G7" s="5"/>
      <c r="H7" s="5"/>
      <c r="I7" s="5"/>
      <c r="J7" s="5"/>
      <c r="K7" s="5"/>
      <c r="L7" s="5"/>
      <c r="M7" s="5"/>
      <c r="T7" s="5"/>
      <c r="U7" s="5"/>
    </row>
    <row r="8" spans="1:21">
      <c r="A8" s="352"/>
      <c r="B8" s="352"/>
      <c r="C8" s="352"/>
      <c r="D8" s="352"/>
      <c r="E8" s="353"/>
      <c r="F8" s="352"/>
      <c r="G8" s="352"/>
      <c r="H8" s="352"/>
      <c r="I8" s="352"/>
      <c r="J8" s="352"/>
      <c r="K8" s="352"/>
      <c r="L8" s="352"/>
      <c r="M8" s="352"/>
      <c r="N8" s="352"/>
      <c r="O8" s="354"/>
      <c r="P8" s="354"/>
      <c r="Q8" s="354"/>
      <c r="R8" s="354"/>
      <c r="S8" s="354"/>
    </row>
    <row r="9" spans="1:21">
      <c r="A9" s="355"/>
      <c r="B9" s="355"/>
      <c r="C9" s="355"/>
      <c r="D9" s="355"/>
      <c r="E9" s="356"/>
      <c r="F9" s="355"/>
      <c r="G9" s="355"/>
      <c r="H9" s="355"/>
      <c r="I9" s="357"/>
      <c r="J9" s="357"/>
      <c r="K9" s="357"/>
      <c r="L9" s="357"/>
      <c r="M9" s="357"/>
      <c r="N9" s="357"/>
      <c r="O9" s="354"/>
      <c r="P9" s="354"/>
      <c r="Q9" s="354"/>
      <c r="R9" s="354"/>
      <c r="S9" s="354"/>
    </row>
    <row r="11" spans="1:21" s="14" customFormat="1" ht="64.5" thickBot="1">
      <c r="A11" s="11" t="s">
        <v>3</v>
      </c>
      <c r="B11" s="12" t="s">
        <v>4</v>
      </c>
      <c r="C11" s="12" t="s">
        <v>5</v>
      </c>
      <c r="D11" s="12" t="s">
        <v>6</v>
      </c>
      <c r="E11" s="13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12" t="s">
        <v>12</v>
      </c>
      <c r="K11" s="12" t="s">
        <v>13</v>
      </c>
      <c r="L11" s="11" t="s">
        <v>3</v>
      </c>
      <c r="M11" s="12" t="s">
        <v>14</v>
      </c>
      <c r="N11" s="12" t="s">
        <v>15</v>
      </c>
      <c r="O11" s="12" t="s">
        <v>16</v>
      </c>
      <c r="P11" s="12" t="s">
        <v>17</v>
      </c>
      <c r="Q11" s="12" t="s">
        <v>18</v>
      </c>
      <c r="R11" s="12" t="s">
        <v>19</v>
      </c>
      <c r="S11" s="12" t="s">
        <v>20</v>
      </c>
    </row>
    <row r="12" spans="1:21" ht="13.5" thickBot="1">
      <c r="A12" s="15" t="s">
        <v>21</v>
      </c>
      <c r="B12" s="15" t="s">
        <v>22</v>
      </c>
      <c r="C12" s="15" t="s">
        <v>23</v>
      </c>
      <c r="D12" s="15" t="s">
        <v>24</v>
      </c>
      <c r="E12" s="16" t="s">
        <v>25</v>
      </c>
      <c r="F12" s="15" t="s">
        <v>26</v>
      </c>
      <c r="G12" s="15" t="s">
        <v>27</v>
      </c>
      <c r="H12" s="15" t="s">
        <v>28</v>
      </c>
      <c r="I12" s="15" t="s">
        <v>29</v>
      </c>
      <c r="J12" s="15" t="s">
        <v>30</v>
      </c>
      <c r="K12" s="17" t="s">
        <v>31</v>
      </c>
      <c r="L12" s="15"/>
      <c r="M12" s="15" t="s">
        <v>32</v>
      </c>
      <c r="N12" s="15" t="s">
        <v>33</v>
      </c>
      <c r="O12" s="15" t="s">
        <v>34</v>
      </c>
      <c r="P12" s="15" t="s">
        <v>35</v>
      </c>
      <c r="Q12" s="15" t="s">
        <v>36</v>
      </c>
      <c r="R12" s="15" t="s">
        <v>37</v>
      </c>
      <c r="S12" s="18" t="s">
        <v>34</v>
      </c>
    </row>
    <row r="13" spans="1:21" ht="13.5" thickBot="1">
      <c r="A13" s="19" t="s">
        <v>38</v>
      </c>
      <c r="B13" s="20"/>
      <c r="C13" s="21"/>
      <c r="D13" s="21"/>
      <c r="E13" s="22"/>
      <c r="F13" s="21"/>
      <c r="G13" s="21"/>
      <c r="H13" s="21"/>
      <c r="I13" s="23"/>
      <c r="J13" s="21"/>
      <c r="K13" s="23"/>
      <c r="L13" s="19" t="s">
        <v>38</v>
      </c>
      <c r="M13" s="23"/>
      <c r="N13" s="23"/>
      <c r="O13" s="24"/>
      <c r="P13" s="21"/>
      <c r="Q13" s="21"/>
      <c r="R13" s="24"/>
      <c r="S13" s="24"/>
    </row>
    <row r="14" spans="1:21" ht="13.5" thickBot="1">
      <c r="A14" s="25" t="s">
        <v>39</v>
      </c>
      <c r="B14" s="119"/>
      <c r="C14" s="120"/>
      <c r="D14" s="120"/>
      <c r="E14" s="119"/>
      <c r="F14" s="120"/>
      <c r="G14" s="120"/>
      <c r="H14" s="120"/>
      <c r="I14" s="121"/>
      <c r="J14" s="121"/>
      <c r="K14" s="121"/>
      <c r="L14" s="365"/>
      <c r="M14" s="122"/>
      <c r="N14" s="122"/>
      <c r="O14" s="122"/>
      <c r="P14" s="122"/>
      <c r="Q14" s="122"/>
      <c r="R14" s="122"/>
      <c r="S14" s="122"/>
    </row>
    <row r="15" spans="1:21" ht="13.5" thickBot="1">
      <c r="A15" s="25" t="s">
        <v>40</v>
      </c>
      <c r="B15" s="119"/>
      <c r="C15" s="120"/>
      <c r="D15" s="120"/>
      <c r="E15" s="119"/>
      <c r="F15" s="120"/>
      <c r="G15" s="120"/>
      <c r="H15" s="120"/>
      <c r="I15" s="121"/>
      <c r="J15" s="121"/>
      <c r="K15" s="121"/>
      <c r="L15" s="365"/>
      <c r="M15" s="29"/>
      <c r="N15" s="29"/>
      <c r="O15" s="29"/>
      <c r="P15" s="29"/>
      <c r="Q15" s="29"/>
      <c r="R15" s="29"/>
      <c r="S15" s="29"/>
    </row>
    <row r="16" spans="1:21" ht="13.5" thickBot="1">
      <c r="A16" s="30" t="s">
        <v>41</v>
      </c>
      <c r="B16" s="26"/>
      <c r="C16" s="27"/>
      <c r="D16" s="27"/>
      <c r="E16" s="26"/>
      <c r="F16" s="27"/>
      <c r="G16" s="27"/>
      <c r="H16" s="27"/>
      <c r="I16" s="28"/>
      <c r="J16" s="28"/>
      <c r="K16" s="28"/>
      <c r="L16" s="366"/>
      <c r="M16" s="29"/>
      <c r="N16" s="29"/>
      <c r="O16" s="29"/>
      <c r="P16" s="29"/>
      <c r="Q16" s="29"/>
      <c r="R16" s="29"/>
      <c r="S16" s="29"/>
    </row>
    <row r="17" spans="1:19" ht="13.5" thickBot="1">
      <c r="A17" s="31" t="s">
        <v>42</v>
      </c>
      <c r="B17" s="32">
        <f t="shared" ref="B17:K17" si="0">SUM(B14:B16)</f>
        <v>0</v>
      </c>
      <c r="C17" s="33">
        <f t="shared" si="0"/>
        <v>0</v>
      </c>
      <c r="D17" s="33">
        <f t="shared" si="0"/>
        <v>0</v>
      </c>
      <c r="E17" s="32">
        <f t="shared" si="0"/>
        <v>0</v>
      </c>
      <c r="F17" s="33">
        <f>SUM(F14:F16)</f>
        <v>0</v>
      </c>
      <c r="G17" s="33">
        <f>SUM(G14:G16)</f>
        <v>0</v>
      </c>
      <c r="H17" s="33">
        <f>SUM(H14:H16)</f>
        <v>0</v>
      </c>
      <c r="I17" s="33">
        <f t="shared" si="0"/>
        <v>0</v>
      </c>
      <c r="J17" s="33">
        <f t="shared" si="0"/>
        <v>0</v>
      </c>
      <c r="K17" s="34">
        <f t="shared" si="0"/>
        <v>0</v>
      </c>
      <c r="L17" s="31" t="s">
        <v>42</v>
      </c>
      <c r="M17" s="33">
        <f>SUM(M14:M16)</f>
        <v>0</v>
      </c>
      <c r="N17" s="33">
        <f>SUM(N14:N16)</f>
        <v>0</v>
      </c>
      <c r="O17" s="35" t="s">
        <v>43</v>
      </c>
      <c r="P17" s="33">
        <f>SUM(P14:P16)</f>
        <v>0</v>
      </c>
      <c r="Q17" s="33">
        <f>SUM(Q14:Q16)</f>
        <v>0</v>
      </c>
      <c r="R17" s="36" t="e">
        <f>AVERAGE(R14:R16)</f>
        <v>#DIV/0!</v>
      </c>
      <c r="S17" s="34">
        <f>SUM(S14:S16)</f>
        <v>0</v>
      </c>
    </row>
    <row r="18" spans="1:19" ht="13.5" thickBot="1">
      <c r="A18" s="37" t="s">
        <v>44</v>
      </c>
      <c r="B18" s="38"/>
      <c r="C18" s="39"/>
      <c r="D18" s="39"/>
      <c r="E18" s="40"/>
      <c r="F18" s="39"/>
      <c r="G18" s="39"/>
      <c r="H18" s="39"/>
      <c r="I18" s="41"/>
      <c r="J18" s="39"/>
      <c r="K18" s="41"/>
      <c r="L18" s="37" t="s">
        <v>44</v>
      </c>
      <c r="M18" s="42"/>
      <c r="N18" s="42"/>
      <c r="O18" s="43"/>
      <c r="P18" s="39"/>
      <c r="Q18" s="39"/>
      <c r="R18" s="43"/>
      <c r="S18" s="43"/>
    </row>
    <row r="19" spans="1:19" ht="13.5" thickBot="1">
      <c r="A19" s="25" t="s">
        <v>506</v>
      </c>
      <c r="B19" s="119"/>
      <c r="C19" s="120"/>
      <c r="D19" s="120"/>
      <c r="E19" s="119"/>
      <c r="F19" s="44"/>
      <c r="G19" s="44"/>
      <c r="H19" s="44"/>
      <c r="I19" s="45"/>
      <c r="J19" s="48"/>
      <c r="K19" s="121"/>
      <c r="L19" s="25" t="s">
        <v>506</v>
      </c>
      <c r="M19" s="46"/>
      <c r="N19" s="46"/>
      <c r="O19" s="46"/>
      <c r="P19" s="47"/>
      <c r="Q19" s="47"/>
      <c r="R19" s="46"/>
      <c r="S19" s="46"/>
    </row>
    <row r="20" spans="1:19" ht="13.5" thickBot="1">
      <c r="A20" s="25" t="s">
        <v>507</v>
      </c>
      <c r="B20" s="119"/>
      <c r="C20" s="120"/>
      <c r="D20" s="120"/>
      <c r="E20" s="119"/>
      <c r="F20" s="44"/>
      <c r="G20" s="44"/>
      <c r="H20" s="44"/>
      <c r="I20" s="45"/>
      <c r="J20" s="120"/>
      <c r="K20" s="121"/>
      <c r="L20" s="25" t="s">
        <v>507</v>
      </c>
      <c r="M20" s="46"/>
      <c r="N20" s="46"/>
      <c r="O20" s="49"/>
      <c r="P20" s="47"/>
      <c r="Q20" s="47"/>
      <c r="R20" s="49"/>
      <c r="S20" s="49"/>
    </row>
    <row r="21" spans="1:19" ht="13.5" thickBot="1">
      <c r="A21" s="25" t="s">
        <v>508</v>
      </c>
      <c r="B21" s="119"/>
      <c r="C21" s="120"/>
      <c r="D21" s="120"/>
      <c r="E21" s="119"/>
      <c r="F21" s="44"/>
      <c r="G21" s="44"/>
      <c r="H21" s="44"/>
      <c r="I21" s="45"/>
      <c r="J21" s="48"/>
      <c r="K21" s="243"/>
      <c r="L21" s="25" t="s">
        <v>508</v>
      </c>
      <c r="M21" s="46"/>
      <c r="N21" s="46"/>
      <c r="O21" s="49"/>
      <c r="P21" s="47"/>
      <c r="Q21" s="47"/>
      <c r="R21" s="49"/>
      <c r="S21" s="49"/>
    </row>
    <row r="22" spans="1:19" ht="13.5" thickBot="1">
      <c r="A22" s="25" t="s">
        <v>493</v>
      </c>
      <c r="B22" s="119"/>
      <c r="C22" s="120"/>
      <c r="D22" s="120"/>
      <c r="E22" s="119"/>
      <c r="F22" s="44"/>
      <c r="G22" s="44"/>
      <c r="H22" s="44"/>
      <c r="I22" s="45"/>
      <c r="J22" s="48"/>
      <c r="K22" s="121"/>
      <c r="L22" s="25" t="s">
        <v>493</v>
      </c>
      <c r="M22" s="46"/>
      <c r="N22" s="46"/>
      <c r="O22" s="49"/>
      <c r="P22" s="47"/>
      <c r="Q22" s="47"/>
      <c r="R22" s="49"/>
      <c r="S22" s="49"/>
    </row>
    <row r="23" spans="1:19" ht="13.5" thickBot="1">
      <c r="A23" s="25" t="s">
        <v>495</v>
      </c>
      <c r="B23" s="119"/>
      <c r="C23" s="120"/>
      <c r="D23" s="120"/>
      <c r="E23" s="119"/>
      <c r="F23" s="44"/>
      <c r="G23" s="44"/>
      <c r="H23" s="44"/>
      <c r="I23" s="45"/>
      <c r="J23" s="48"/>
      <c r="K23" s="243"/>
      <c r="L23" s="25" t="s">
        <v>495</v>
      </c>
      <c r="M23" s="46"/>
      <c r="N23" s="46"/>
      <c r="O23" s="49"/>
      <c r="P23" s="47"/>
      <c r="Q23" s="47"/>
      <c r="R23" s="49"/>
      <c r="S23" s="49"/>
    </row>
    <row r="24" spans="1:19" ht="13.5" thickBot="1">
      <c r="A24" s="25" t="s">
        <v>494</v>
      </c>
      <c r="B24" s="119"/>
      <c r="C24" s="120"/>
      <c r="D24" s="120"/>
      <c r="E24" s="119"/>
      <c r="F24" s="50"/>
      <c r="G24" s="50"/>
      <c r="H24" s="50"/>
      <c r="I24" s="51"/>
      <c r="J24" s="48"/>
      <c r="K24" s="121"/>
      <c r="L24" s="25" t="s">
        <v>494</v>
      </c>
      <c r="M24" s="23"/>
      <c r="N24" s="23"/>
      <c r="O24" s="24"/>
      <c r="P24" s="50"/>
      <c r="Q24" s="50"/>
      <c r="R24" s="24"/>
      <c r="S24" s="24"/>
    </row>
    <row r="25" spans="1:19" ht="13.5" thickBot="1">
      <c r="A25" s="25" t="s">
        <v>496</v>
      </c>
      <c r="B25" s="119"/>
      <c r="C25" s="120"/>
      <c r="D25" s="120"/>
      <c r="E25" s="119"/>
      <c r="F25" s="50"/>
      <c r="G25" s="50"/>
      <c r="H25" s="50"/>
      <c r="I25" s="51"/>
      <c r="J25" s="242"/>
      <c r="K25" s="243"/>
      <c r="L25" s="25" t="s">
        <v>496</v>
      </c>
      <c r="M25" s="23"/>
      <c r="N25" s="23"/>
      <c r="O25" s="24"/>
      <c r="P25" s="50"/>
      <c r="Q25" s="50"/>
      <c r="R25" s="24"/>
      <c r="S25" s="24"/>
    </row>
    <row r="26" spans="1:19" ht="13.5" thickBot="1">
      <c r="A26" s="25" t="s">
        <v>45</v>
      </c>
      <c r="B26" s="119"/>
      <c r="C26" s="120"/>
      <c r="D26" s="120"/>
      <c r="E26" s="119"/>
      <c r="F26" s="50"/>
      <c r="G26" s="50"/>
      <c r="H26" s="50"/>
      <c r="I26" s="51"/>
      <c r="J26" s="120"/>
      <c r="K26" s="121"/>
      <c r="L26" s="25" t="s">
        <v>45</v>
      </c>
      <c r="M26" s="23"/>
      <c r="N26" s="23"/>
      <c r="O26" s="24"/>
      <c r="P26" s="50"/>
      <c r="Q26" s="50"/>
      <c r="R26" s="24"/>
      <c r="S26" s="24"/>
    </row>
    <row r="27" spans="1:19" ht="13.5" thickBot="1">
      <c r="A27" s="25" t="s">
        <v>46</v>
      </c>
      <c r="B27" s="372"/>
      <c r="C27" s="373"/>
      <c r="D27" s="373"/>
      <c r="E27" s="372"/>
      <c r="F27" s="50"/>
      <c r="G27" s="50"/>
      <c r="H27" s="50"/>
      <c r="I27" s="51"/>
      <c r="J27" s="48"/>
      <c r="K27" s="48"/>
      <c r="L27" s="25" t="s">
        <v>46</v>
      </c>
      <c r="M27" s="23"/>
      <c r="N27" s="23"/>
      <c r="O27" s="24"/>
      <c r="P27" s="50"/>
      <c r="Q27" s="50"/>
      <c r="R27" s="24"/>
      <c r="S27" s="24"/>
    </row>
    <row r="28" spans="1:19" ht="13.5" thickBot="1">
      <c r="A28" s="25" t="s">
        <v>490</v>
      </c>
      <c r="B28" s="119"/>
      <c r="C28" s="120"/>
      <c r="D28" s="120"/>
      <c r="E28" s="119"/>
      <c r="F28" s="50"/>
      <c r="G28" s="50"/>
      <c r="H28" s="50"/>
      <c r="I28" s="51"/>
      <c r="J28" s="242"/>
      <c r="K28" s="48"/>
      <c r="L28" s="25" t="s">
        <v>490</v>
      </c>
      <c r="M28" s="23"/>
      <c r="N28" s="23"/>
      <c r="O28" s="24"/>
      <c r="P28" s="50"/>
      <c r="Q28" s="50"/>
      <c r="R28" s="24"/>
      <c r="S28" s="24"/>
    </row>
    <row r="29" spans="1:19" ht="13.5" thickBot="1">
      <c r="A29" s="25" t="s">
        <v>491</v>
      </c>
      <c r="B29" s="119"/>
      <c r="C29" s="120"/>
      <c r="D29" s="120"/>
      <c r="E29" s="119"/>
      <c r="F29" s="50"/>
      <c r="G29" s="50"/>
      <c r="H29" s="50"/>
      <c r="I29" s="51"/>
      <c r="J29" s="27"/>
      <c r="K29" s="121"/>
      <c r="L29" s="25" t="s">
        <v>491</v>
      </c>
      <c r="M29" s="23"/>
      <c r="N29" s="23"/>
      <c r="O29" s="24"/>
      <c r="P29" s="50"/>
      <c r="Q29" s="50"/>
      <c r="R29" s="24"/>
      <c r="S29" s="24"/>
    </row>
    <row r="30" spans="1:19" ht="13.5" thickBot="1">
      <c r="A30" s="25" t="s">
        <v>492</v>
      </c>
      <c r="B30" s="119"/>
      <c r="C30" s="120"/>
      <c r="D30" s="120"/>
      <c r="E30" s="119"/>
      <c r="F30" s="50"/>
      <c r="G30" s="50"/>
      <c r="H30" s="50"/>
      <c r="I30" s="51"/>
      <c r="J30" s="27"/>
      <c r="K30" s="121"/>
      <c r="L30" s="25" t="s">
        <v>492</v>
      </c>
      <c r="M30" s="23"/>
      <c r="N30" s="23"/>
      <c r="O30" s="24"/>
      <c r="P30" s="50"/>
      <c r="Q30" s="50"/>
      <c r="R30" s="24"/>
      <c r="S30" s="24"/>
    </row>
    <row r="31" spans="1:19" ht="13.5" thickBot="1">
      <c r="A31" s="25" t="s">
        <v>497</v>
      </c>
      <c r="B31" s="119"/>
      <c r="C31" s="120"/>
      <c r="D31" s="120"/>
      <c r="E31" s="119"/>
      <c r="F31" s="44"/>
      <c r="G31" s="44"/>
      <c r="H31" s="44"/>
      <c r="I31" s="45"/>
      <c r="J31" s="48"/>
      <c r="K31" s="121"/>
      <c r="L31" s="25" t="s">
        <v>497</v>
      </c>
      <c r="M31" s="46"/>
      <c r="N31" s="46"/>
      <c r="O31" s="49"/>
      <c r="P31" s="47"/>
      <c r="Q31" s="47"/>
      <c r="R31" s="49"/>
      <c r="S31" s="49"/>
    </row>
    <row r="32" spans="1:19" ht="13.5" thickBot="1">
      <c r="A32" s="25" t="s">
        <v>498</v>
      </c>
      <c r="B32" s="119"/>
      <c r="C32" s="120"/>
      <c r="D32" s="120"/>
      <c r="E32" s="119"/>
      <c r="F32" s="44"/>
      <c r="G32" s="44"/>
      <c r="H32" s="44"/>
      <c r="I32" s="44"/>
      <c r="J32" s="242"/>
      <c r="K32" s="243"/>
      <c r="L32" s="25" t="s">
        <v>498</v>
      </c>
      <c r="M32" s="46"/>
      <c r="N32" s="46"/>
      <c r="O32" s="49"/>
      <c r="P32" s="47"/>
      <c r="Q32" s="47"/>
      <c r="R32" s="49"/>
      <c r="S32" s="49"/>
    </row>
    <row r="33" spans="1:20" ht="13.5" thickBot="1">
      <c r="A33" s="52" t="s">
        <v>42</v>
      </c>
      <c r="B33" s="32">
        <f>SUM(B19:B32)</f>
        <v>0</v>
      </c>
      <c r="C33" s="33">
        <f>SUM(C19:C32)</f>
        <v>0</v>
      </c>
      <c r="D33" s="33">
        <f>SUM(D19:D32)</f>
        <v>0</v>
      </c>
      <c r="E33" s="32">
        <f>SUM(E19:E32)</f>
        <v>0</v>
      </c>
      <c r="F33" s="44"/>
      <c r="G33" s="44"/>
      <c r="H33" s="44"/>
      <c r="I33" s="44"/>
      <c r="J33" s="33">
        <f>SUM(J20:J31)</f>
        <v>0</v>
      </c>
      <c r="K33" s="34">
        <f>SUM(K19:K32)</f>
        <v>0</v>
      </c>
      <c r="L33" s="52" t="s">
        <v>42</v>
      </c>
      <c r="M33" s="46"/>
      <c r="N33" s="46"/>
      <c r="O33" s="46"/>
      <c r="P33" s="46"/>
      <c r="Q33" s="46"/>
      <c r="R33" s="46"/>
      <c r="S33" s="46"/>
    </row>
    <row r="34" spans="1:20" ht="13.5" thickBot="1">
      <c r="A34" s="19" t="s">
        <v>47</v>
      </c>
      <c r="B34" s="38"/>
      <c r="C34" s="53"/>
      <c r="D34" s="53"/>
      <c r="E34" s="38"/>
      <c r="F34" s="50"/>
      <c r="G34" s="50"/>
      <c r="H34" s="50"/>
      <c r="I34" s="50"/>
      <c r="J34" s="50"/>
      <c r="K34" s="51"/>
      <c r="L34" s="19" t="s">
        <v>47</v>
      </c>
      <c r="M34" s="23"/>
      <c r="N34" s="23"/>
      <c r="O34" s="24"/>
      <c r="P34" s="50"/>
      <c r="Q34" s="50"/>
      <c r="R34" s="24"/>
      <c r="S34" s="24"/>
    </row>
    <row r="35" spans="1:20" ht="13.5" thickBot="1">
      <c r="A35" s="25" t="s">
        <v>48</v>
      </c>
      <c r="B35" s="26"/>
      <c r="C35" s="27"/>
      <c r="D35" s="27"/>
      <c r="E35" s="26"/>
      <c r="F35" s="50"/>
      <c r="G35" s="54"/>
      <c r="H35" s="54"/>
      <c r="I35" s="54"/>
      <c r="J35" s="50"/>
      <c r="K35" s="51"/>
      <c r="L35" s="25" t="s">
        <v>48</v>
      </c>
      <c r="M35" s="23"/>
      <c r="N35" s="23"/>
      <c r="O35" s="24"/>
      <c r="P35" s="50"/>
      <c r="Q35" s="50"/>
      <c r="R35" s="24"/>
      <c r="S35" s="24"/>
    </row>
    <row r="36" spans="1:20" ht="13.5" thickBot="1">
      <c r="A36" s="25" t="s">
        <v>49</v>
      </c>
      <c r="B36" s="26"/>
      <c r="C36" s="27"/>
      <c r="D36" s="27"/>
      <c r="E36" s="26"/>
      <c r="F36" s="50"/>
      <c r="G36" s="54"/>
      <c r="H36" s="54"/>
      <c r="I36" s="54"/>
      <c r="J36" s="50"/>
      <c r="K36" s="51"/>
      <c r="L36" s="25" t="s">
        <v>49</v>
      </c>
      <c r="M36" s="23"/>
      <c r="N36" s="23"/>
      <c r="O36" s="24"/>
      <c r="P36" s="50"/>
      <c r="Q36" s="50"/>
      <c r="R36" s="24"/>
      <c r="S36" s="24"/>
    </row>
    <row r="37" spans="1:20" ht="13.5" thickBot="1">
      <c r="A37" s="52" t="s">
        <v>42</v>
      </c>
      <c r="B37" s="32">
        <f>SUM(B35:B36)</f>
        <v>0</v>
      </c>
      <c r="C37" s="33">
        <f>SUM(C35:C36)</f>
        <v>0</v>
      </c>
      <c r="D37" s="33">
        <f>SUM(D35:D36)</f>
        <v>0</v>
      </c>
      <c r="E37" s="32">
        <f>SUM(E35:E36)</f>
        <v>0</v>
      </c>
      <c r="F37" s="50"/>
      <c r="G37" s="50"/>
      <c r="H37" s="50"/>
      <c r="I37" s="50"/>
      <c r="J37" s="50"/>
      <c r="K37" s="51"/>
      <c r="L37" s="52" t="s">
        <v>42</v>
      </c>
      <c r="M37" s="23"/>
      <c r="N37" s="23"/>
      <c r="O37" s="24"/>
      <c r="P37" s="50"/>
      <c r="Q37" s="50"/>
      <c r="R37" s="24"/>
      <c r="S37" s="24"/>
    </row>
    <row r="38" spans="1:20" ht="13.5" thickBot="1">
      <c r="A38" s="19" t="s">
        <v>50</v>
      </c>
      <c r="B38" s="26"/>
      <c r="C38" s="27"/>
      <c r="D38" s="27"/>
      <c r="E38" s="26"/>
      <c r="F38" s="21"/>
      <c r="G38" s="21"/>
      <c r="H38" s="21"/>
      <c r="I38" s="21"/>
      <c r="J38" s="21"/>
      <c r="K38" s="23"/>
      <c r="L38" s="19" t="s">
        <v>50</v>
      </c>
      <c r="M38" s="23"/>
      <c r="N38" s="23"/>
      <c r="O38" s="24"/>
      <c r="P38" s="50"/>
      <c r="Q38" s="50"/>
      <c r="R38" s="24"/>
      <c r="S38" s="24"/>
    </row>
    <row r="39" spans="1:20" ht="13.5" thickBot="1">
      <c r="A39" s="55" t="s">
        <v>51</v>
      </c>
      <c r="B39" s="56">
        <f>B17+B33+B37+B38</f>
        <v>0</v>
      </c>
      <c r="C39" s="33">
        <f>C17+C33+C37+C38</f>
        <v>0</v>
      </c>
      <c r="D39" s="33">
        <f>D17+D33+D37+D38</f>
        <v>0</v>
      </c>
      <c r="E39" s="56">
        <f>E17+E33+E37+E38</f>
        <v>0</v>
      </c>
      <c r="F39" s="21"/>
      <c r="G39" s="21"/>
      <c r="H39" s="21"/>
      <c r="I39" s="21"/>
      <c r="J39" s="57"/>
      <c r="K39" s="58"/>
      <c r="L39" s="55" t="s">
        <v>51</v>
      </c>
      <c r="M39" s="58"/>
      <c r="N39" s="58"/>
      <c r="O39" s="59"/>
      <c r="P39" s="60"/>
      <c r="Q39" s="60"/>
      <c r="R39" s="59"/>
      <c r="S39" s="59"/>
    </row>
    <row r="40" spans="1:20" s="4" customFormat="1">
      <c r="A40" s="61"/>
      <c r="B40" s="61"/>
      <c r="C40" s="61"/>
      <c r="D40" s="61"/>
      <c r="E40" s="62"/>
      <c r="F40" s="61"/>
      <c r="G40" s="61"/>
      <c r="H40" s="61"/>
      <c r="I40" s="61"/>
      <c r="J40" s="61"/>
      <c r="K40" s="61"/>
      <c r="L40" s="61"/>
      <c r="M40" s="61"/>
      <c r="N40" s="61"/>
    </row>
    <row r="41" spans="1:20" s="4" customFormat="1" ht="15">
      <c r="A41" s="63" t="s">
        <v>52</v>
      </c>
      <c r="B41" s="63"/>
      <c r="C41" s="64"/>
      <c r="D41" s="64"/>
      <c r="E41" s="65"/>
      <c r="F41" s="63"/>
      <c r="G41" s="63"/>
      <c r="H41" s="63"/>
      <c r="I41" s="64"/>
      <c r="J41" s="64"/>
      <c r="K41" s="64"/>
      <c r="L41" s="63" t="s">
        <v>52</v>
      </c>
      <c r="M41" s="64"/>
      <c r="N41" s="64"/>
    </row>
    <row r="42" spans="1:20" s="4" customFormat="1" ht="15.75">
      <c r="A42" s="63" t="s">
        <v>53</v>
      </c>
      <c r="B42" s="64"/>
      <c r="C42" s="64"/>
      <c r="D42" s="64"/>
      <c r="E42" s="66"/>
      <c r="F42" s="64"/>
      <c r="G42" s="64"/>
      <c r="H42" s="64"/>
      <c r="I42" s="64"/>
      <c r="J42" s="64"/>
      <c r="K42" s="67"/>
      <c r="L42" s="63" t="s">
        <v>53</v>
      </c>
      <c r="M42" s="64"/>
      <c r="N42" s="64"/>
      <c r="O42" s="64"/>
      <c r="P42" s="64"/>
      <c r="Q42" s="64"/>
      <c r="R42" s="64"/>
      <c r="S42" s="64"/>
      <c r="T42" s="67"/>
    </row>
    <row r="43" spans="1:20" ht="15">
      <c r="A43" s="359"/>
      <c r="B43" s="346"/>
      <c r="C43" s="360"/>
      <c r="D43" s="346"/>
      <c r="E43" s="361"/>
      <c r="F43" s="367"/>
      <c r="G43" s="367"/>
      <c r="H43" s="367"/>
      <c r="I43" s="367"/>
      <c r="J43" s="367"/>
      <c r="K43" s="367"/>
      <c r="L43" s="354"/>
      <c r="M43" s="354"/>
      <c r="N43" s="354"/>
      <c r="O43" s="354"/>
      <c r="P43" s="354"/>
      <c r="Q43" s="362"/>
      <c r="R43" s="362"/>
      <c r="S43" s="362"/>
      <c r="T43" s="70"/>
    </row>
    <row r="44" spans="1:20" ht="15.75">
      <c r="A44" s="359"/>
      <c r="B44" s="346"/>
      <c r="C44" s="359"/>
      <c r="D44" s="346"/>
      <c r="E44" s="363"/>
      <c r="F44" s="359"/>
      <c r="G44" s="359"/>
      <c r="H44" s="359"/>
      <c r="I44" s="359"/>
      <c r="J44" s="346"/>
      <c r="K44" s="364"/>
      <c r="L44" s="354"/>
      <c r="M44" s="346"/>
      <c r="N44" s="354"/>
      <c r="O44" s="362" t="s">
        <v>54</v>
      </c>
      <c r="P44" s="362"/>
      <c r="Q44" s="359"/>
      <c r="R44" s="359"/>
      <c r="S44" s="346"/>
      <c r="T44" s="71"/>
    </row>
    <row r="45" spans="1:20" ht="15">
      <c r="A45" s="375"/>
      <c r="B45" s="375"/>
      <c r="C45" s="375"/>
      <c r="D45" s="375"/>
      <c r="E45" s="375"/>
      <c r="F45" s="375"/>
      <c r="G45" s="375"/>
      <c r="H45" s="354"/>
      <c r="I45" s="354"/>
      <c r="J45" s="354"/>
      <c r="K45" s="354"/>
      <c r="L45" s="354"/>
      <c r="M45" s="346"/>
      <c r="N45" s="354"/>
      <c r="O45" s="359" t="s">
        <v>55</v>
      </c>
      <c r="P45" s="359"/>
      <c r="Q45" s="354"/>
      <c r="R45" s="354"/>
      <c r="S45" s="354"/>
    </row>
    <row r="46" spans="1:20" ht="15">
      <c r="A46" s="354"/>
      <c r="B46" s="354"/>
      <c r="C46" s="354"/>
      <c r="D46" s="354"/>
      <c r="E46" s="358"/>
      <c r="F46" s="354"/>
      <c r="G46" s="354"/>
      <c r="H46" s="354"/>
      <c r="I46" s="354"/>
      <c r="J46" s="354"/>
      <c r="K46" s="354"/>
      <c r="L46" s="359"/>
      <c r="M46" s="346"/>
      <c r="N46" s="360"/>
      <c r="O46" s="359"/>
      <c r="P46" s="359"/>
      <c r="Q46" s="354"/>
      <c r="R46" s="354"/>
      <c r="S46" s="354"/>
    </row>
    <row r="47" spans="1:20" ht="15">
      <c r="A47" s="247" t="s">
        <v>648</v>
      </c>
      <c r="F47" s="248"/>
      <c r="G47" s="247" t="s">
        <v>663</v>
      </c>
      <c r="H47" s="249"/>
      <c r="L47" s="68"/>
      <c r="M47" s="250"/>
      <c r="N47" s="247"/>
      <c r="O47" s="248"/>
      <c r="P47" s="248"/>
      <c r="Q47" s="249"/>
      <c r="R47" s="249"/>
      <c r="S47" s="249"/>
    </row>
    <row r="48" spans="1:20" ht="15">
      <c r="A48" s="246" t="s">
        <v>664</v>
      </c>
      <c r="G48" s="246" t="s">
        <v>643</v>
      </c>
      <c r="L48" s="68"/>
      <c r="M48" s="69"/>
      <c r="N48" s="246" t="s">
        <v>509</v>
      </c>
      <c r="O48" s="68"/>
      <c r="P48" s="68"/>
    </row>
    <row r="49" spans="1:19" ht="15">
      <c r="A49" s="354"/>
      <c r="B49" s="354"/>
      <c r="C49" s="354"/>
      <c r="D49" s="354"/>
      <c r="E49" s="358"/>
      <c r="F49" s="354"/>
      <c r="G49" s="354"/>
      <c r="H49" s="354"/>
      <c r="I49" s="354"/>
      <c r="J49" s="354"/>
      <c r="K49" s="354"/>
      <c r="L49" s="359"/>
      <c r="M49" s="346"/>
      <c r="N49" s="359"/>
      <c r="O49" s="359"/>
      <c r="P49" s="359"/>
      <c r="Q49" s="354"/>
      <c r="R49" s="354"/>
      <c r="S49" s="354"/>
    </row>
    <row r="50" spans="1:19">
      <c r="A50" s="354"/>
      <c r="B50" s="354"/>
      <c r="C50" s="354"/>
      <c r="D50" s="354"/>
      <c r="E50" s="358"/>
      <c r="F50" s="354"/>
      <c r="G50" s="354"/>
      <c r="H50" s="354"/>
      <c r="I50" s="354"/>
      <c r="J50" s="354"/>
      <c r="K50" s="253" t="e">
        <f>(K19+K26+K29+K30)/(D19+D26+D29+D30)</f>
        <v>#DIV/0!</v>
      </c>
      <c r="L50" s="354"/>
      <c r="M50" s="354"/>
      <c r="N50" s="354"/>
      <c r="O50" s="354"/>
      <c r="P50" s="354"/>
      <c r="Q50" s="354"/>
      <c r="R50" s="354"/>
      <c r="S50" s="354"/>
    </row>
    <row r="51" spans="1:19">
      <c r="A51" s="354"/>
      <c r="B51" s="354"/>
      <c r="C51" s="354"/>
      <c r="D51" s="354"/>
      <c r="E51" s="358"/>
      <c r="F51" s="354"/>
      <c r="G51" s="354"/>
      <c r="H51" s="354"/>
      <c r="I51" s="354"/>
      <c r="J51" s="354"/>
      <c r="K51" s="354"/>
      <c r="L51" s="354"/>
      <c r="M51" s="354"/>
      <c r="N51" s="354"/>
      <c r="O51" s="354"/>
      <c r="P51" s="354"/>
      <c r="Q51" s="354"/>
      <c r="R51" s="354"/>
      <c r="S51" s="354"/>
    </row>
    <row r="52" spans="1:19">
      <c r="A52" s="354"/>
      <c r="B52" s="354"/>
      <c r="C52" s="354"/>
      <c r="D52" s="354"/>
      <c r="E52" s="358"/>
      <c r="F52" s="354"/>
      <c r="G52" s="354"/>
      <c r="H52" s="354"/>
      <c r="I52" s="354"/>
      <c r="J52" s="354"/>
      <c r="K52" s="354"/>
      <c r="L52" s="354"/>
      <c r="M52" s="354"/>
      <c r="N52" s="354"/>
      <c r="O52" s="354"/>
      <c r="P52" s="354"/>
      <c r="Q52" s="354"/>
      <c r="R52" s="354"/>
      <c r="S52" s="354"/>
    </row>
    <row r="53" spans="1:19">
      <c r="A53" s="354"/>
      <c r="B53" s="354"/>
      <c r="C53" s="354"/>
      <c r="D53" s="354"/>
      <c r="E53" s="358"/>
      <c r="F53" s="354"/>
      <c r="G53" s="354"/>
      <c r="H53" s="354"/>
      <c r="I53" s="354"/>
      <c r="J53" s="354"/>
      <c r="K53" s="354"/>
      <c r="L53" s="354"/>
      <c r="M53" s="354"/>
      <c r="N53" s="354"/>
      <c r="O53" s="354"/>
      <c r="P53" s="354"/>
      <c r="Q53" s="354"/>
      <c r="R53" s="354"/>
      <c r="S53" s="354"/>
    </row>
    <row r="54" spans="1:19">
      <c r="A54" s="354"/>
      <c r="B54" s="354"/>
      <c r="C54" s="354"/>
      <c r="D54" s="354"/>
      <c r="E54" s="358"/>
      <c r="F54" s="354"/>
      <c r="G54" s="354"/>
      <c r="H54" s="354"/>
      <c r="I54" s="354"/>
      <c r="J54" s="354"/>
      <c r="K54" s="354"/>
      <c r="L54" s="354"/>
      <c r="M54" s="354"/>
      <c r="N54" s="354"/>
      <c r="O54" s="354"/>
      <c r="P54" s="354"/>
      <c r="Q54" s="354"/>
      <c r="R54" s="354"/>
      <c r="S54" s="354"/>
    </row>
    <row r="55" spans="1:19">
      <c r="A55" s="354"/>
      <c r="B55" s="354"/>
      <c r="C55" s="354"/>
      <c r="D55" s="354"/>
      <c r="E55" s="358"/>
      <c r="F55" s="354"/>
      <c r="G55" s="354"/>
      <c r="H55" s="354"/>
      <c r="I55" s="354"/>
      <c r="J55" s="354"/>
      <c r="K55" s="354"/>
      <c r="L55" s="354"/>
      <c r="M55" s="354"/>
      <c r="N55" s="354"/>
      <c r="O55" s="354"/>
      <c r="P55" s="354"/>
      <c r="Q55" s="354"/>
      <c r="R55" s="354"/>
      <c r="S55" s="354"/>
    </row>
    <row r="56" spans="1:19">
      <c r="A56" s="354"/>
      <c r="B56" s="354"/>
      <c r="C56" s="354"/>
      <c r="D56" s="354"/>
      <c r="E56" s="358"/>
      <c r="F56" s="354"/>
      <c r="G56" s="354"/>
      <c r="H56" s="354"/>
      <c r="I56" s="354"/>
      <c r="J56" s="354"/>
      <c r="K56" s="354"/>
      <c r="L56" s="354"/>
      <c r="M56" s="354"/>
      <c r="N56" s="354"/>
      <c r="O56" s="354"/>
      <c r="P56" s="354"/>
      <c r="Q56" s="354"/>
      <c r="R56" s="354"/>
      <c r="S56" s="354"/>
    </row>
    <row r="57" spans="1:19">
      <c r="A57" s="354"/>
      <c r="B57" s="354"/>
      <c r="C57" s="354"/>
      <c r="D57" s="354"/>
      <c r="E57" s="358"/>
      <c r="F57" s="354"/>
      <c r="G57" s="354"/>
      <c r="H57" s="354"/>
      <c r="I57" s="354"/>
      <c r="J57" s="354"/>
      <c r="K57" s="354"/>
      <c r="L57" s="354"/>
      <c r="M57" s="354"/>
      <c r="N57" s="354"/>
      <c r="O57" s="354"/>
      <c r="P57" s="354"/>
      <c r="Q57" s="354"/>
      <c r="R57" s="354"/>
      <c r="S57" s="354"/>
    </row>
    <row r="58" spans="1:19">
      <c r="A58" s="354"/>
      <c r="B58" s="354"/>
      <c r="C58" s="354"/>
      <c r="D58" s="354"/>
      <c r="E58" s="358"/>
      <c r="F58" s="354"/>
      <c r="G58" s="354"/>
      <c r="H58" s="354"/>
      <c r="I58" s="354"/>
      <c r="J58" s="354"/>
      <c r="K58" s="354"/>
      <c r="L58" s="354"/>
      <c r="M58" s="354"/>
      <c r="N58" s="354"/>
      <c r="O58" s="354"/>
      <c r="P58" s="354"/>
      <c r="Q58" s="354"/>
      <c r="R58" s="354"/>
      <c r="S58" s="354"/>
    </row>
    <row r="59" spans="1:19">
      <c r="A59" s="354"/>
      <c r="B59" s="354"/>
      <c r="C59" s="354"/>
      <c r="D59" s="354"/>
      <c r="E59" s="358"/>
      <c r="F59" s="354"/>
      <c r="G59" s="354"/>
      <c r="H59" s="354"/>
      <c r="I59" s="354"/>
      <c r="J59" s="354"/>
      <c r="K59" s="354"/>
      <c r="L59" s="354"/>
      <c r="M59" s="354"/>
      <c r="N59" s="354"/>
      <c r="O59" s="354"/>
      <c r="P59" s="354"/>
      <c r="Q59" s="354"/>
      <c r="R59" s="354"/>
      <c r="S59" s="354"/>
    </row>
  </sheetData>
  <sheetProtection password="D52D" sheet="1" formatCells="0" selectLockedCells="1" pivotTables="0"/>
  <mergeCells count="6">
    <mergeCell ref="A45:G45"/>
    <mergeCell ref="A1:S1"/>
    <mergeCell ref="A2:S2"/>
    <mergeCell ref="A3:S3"/>
    <mergeCell ref="A6:B6"/>
    <mergeCell ref="L6:M6"/>
  </mergeCells>
  <printOptions horizontalCentered="1"/>
  <pageMargins left="0" right="0" top="0.5" bottom="0" header="0.51180555555555596" footer="0.3"/>
  <pageSetup paperSize="10000" scale="85" firstPageNumber="0" fitToHeight="0" orientation="landscape" r:id="rId1"/>
  <headerFooter alignWithMargins="0">
    <oddFooter>&amp;C&amp;"Calibri,Regular"&amp;11&amp;P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5"/>
  <sheetViews>
    <sheetView topLeftCell="A4" zoomScale="130" zoomScaleNormal="130" zoomScaleSheetLayoutView="115" workbookViewId="0"/>
  </sheetViews>
  <sheetFormatPr defaultColWidth="9.140625" defaultRowHeight="15.75" outlineLevelRow="1"/>
  <cols>
    <col min="1" max="2" width="9.140625" style="288"/>
    <col min="3" max="16384" width="9.140625" style="292"/>
  </cols>
  <sheetData>
    <row r="1" spans="1:1">
      <c r="A1" s="287" t="s">
        <v>519</v>
      </c>
    </row>
    <row r="2" spans="1:1">
      <c r="A2" s="289"/>
    </row>
    <row r="3" spans="1:1">
      <c r="A3" s="289" t="s">
        <v>633</v>
      </c>
    </row>
    <row r="4" spans="1:1">
      <c r="A4" s="290" t="s">
        <v>634</v>
      </c>
    </row>
    <row r="5" spans="1:1" hidden="1" outlineLevel="1">
      <c r="A5" s="291" t="s">
        <v>544</v>
      </c>
    </row>
    <row r="6" spans="1:1" ht="18.75" hidden="1" outlineLevel="1">
      <c r="A6" s="291" t="s">
        <v>632</v>
      </c>
    </row>
    <row r="7" spans="1:1" hidden="1" outlineLevel="1">
      <c r="A7" s="291" t="s">
        <v>545</v>
      </c>
    </row>
    <row r="8" spans="1:1" hidden="1" outlineLevel="1">
      <c r="A8" s="291" t="s">
        <v>546</v>
      </c>
    </row>
    <row r="9" spans="1:1" hidden="1" outlineLevel="1">
      <c r="A9" s="291" t="s">
        <v>547</v>
      </c>
    </row>
    <row r="10" spans="1:1" hidden="1" outlineLevel="1">
      <c r="A10" s="291" t="s">
        <v>548</v>
      </c>
    </row>
    <row r="11" spans="1:1" hidden="1" outlineLevel="1">
      <c r="A11" s="291" t="s">
        <v>549</v>
      </c>
    </row>
    <row r="12" spans="1:1" hidden="1" outlineLevel="1">
      <c r="A12" s="291" t="s">
        <v>550</v>
      </c>
    </row>
    <row r="13" spans="1:1" collapsed="1">
      <c r="A13" s="291"/>
    </row>
    <row r="14" spans="1:1">
      <c r="A14" s="290" t="s">
        <v>591</v>
      </c>
    </row>
    <row r="15" spans="1:1" hidden="1" outlineLevel="1">
      <c r="A15" s="291" t="s">
        <v>551</v>
      </c>
    </row>
    <row r="16" spans="1:1" hidden="1" outlineLevel="1">
      <c r="A16" s="291" t="s">
        <v>552</v>
      </c>
    </row>
    <row r="17" spans="1:2" hidden="1" outlineLevel="1">
      <c r="A17" s="291" t="s">
        <v>553</v>
      </c>
    </row>
    <row r="18" spans="1:2" hidden="1" outlineLevel="1">
      <c r="A18" s="291" t="s">
        <v>554</v>
      </c>
    </row>
    <row r="19" spans="1:2" hidden="1" outlineLevel="1">
      <c r="A19" s="291" t="s">
        <v>555</v>
      </c>
    </row>
    <row r="20" spans="1:2" hidden="1" outlineLevel="1">
      <c r="A20" s="291" t="s">
        <v>556</v>
      </c>
    </row>
    <row r="21" spans="1:2" hidden="1" outlineLevel="1">
      <c r="A21" s="291" t="s">
        <v>557</v>
      </c>
    </row>
    <row r="22" spans="1:2" hidden="1" outlineLevel="1">
      <c r="A22" s="291" t="s">
        <v>558</v>
      </c>
    </row>
    <row r="23" spans="1:2" hidden="1" outlineLevel="1">
      <c r="A23" s="291" t="s">
        <v>559</v>
      </c>
    </row>
    <row r="24" spans="1:2" hidden="1" outlineLevel="1">
      <c r="A24" s="291" t="s">
        <v>560</v>
      </c>
    </row>
    <row r="25" spans="1:2" hidden="1" outlineLevel="1">
      <c r="A25" s="291" t="s">
        <v>561</v>
      </c>
    </row>
    <row r="26" spans="1:2" collapsed="1">
      <c r="A26" s="289"/>
    </row>
    <row r="27" spans="1:2">
      <c r="A27" s="368" t="s">
        <v>635</v>
      </c>
    </row>
    <row r="28" spans="1:2" hidden="1" outlineLevel="1">
      <c r="A28" s="293" t="s">
        <v>592</v>
      </c>
    </row>
    <row r="29" spans="1:2" hidden="1" outlineLevel="1">
      <c r="A29" s="293"/>
      <c r="B29" s="288" t="s">
        <v>521</v>
      </c>
    </row>
    <row r="30" spans="1:2" hidden="1" outlineLevel="1">
      <c r="A30" s="293" t="s">
        <v>562</v>
      </c>
    </row>
    <row r="31" spans="1:2" hidden="1" outlineLevel="1">
      <c r="A31" s="293"/>
      <c r="B31" s="288" t="s">
        <v>522</v>
      </c>
    </row>
    <row r="32" spans="1:2" hidden="1" outlineLevel="1">
      <c r="A32" s="293" t="s">
        <v>563</v>
      </c>
    </row>
    <row r="33" spans="1:2" hidden="1" outlineLevel="1">
      <c r="A33" s="289"/>
      <c r="B33" s="288" t="s">
        <v>523</v>
      </c>
    </row>
    <row r="34" spans="1:2" hidden="1" outlineLevel="1">
      <c r="A34" s="289"/>
      <c r="B34" s="288" t="s">
        <v>568</v>
      </c>
    </row>
    <row r="35" spans="1:2" hidden="1" outlineLevel="1">
      <c r="A35" s="289"/>
      <c r="B35" s="288" t="s">
        <v>569</v>
      </c>
    </row>
    <row r="36" spans="1:2" collapsed="1">
      <c r="A36" s="289"/>
    </row>
    <row r="37" spans="1:2">
      <c r="A37" s="368" t="s">
        <v>636</v>
      </c>
    </row>
    <row r="38" spans="1:2" hidden="1" outlineLevel="1">
      <c r="A38" s="293" t="s">
        <v>593</v>
      </c>
    </row>
    <row r="39" spans="1:2" hidden="1" outlineLevel="1">
      <c r="A39" s="293" t="s">
        <v>594</v>
      </c>
    </row>
    <row r="40" spans="1:2" hidden="1" outlineLevel="1">
      <c r="A40" s="293"/>
      <c r="B40" s="288" t="s">
        <v>524</v>
      </c>
    </row>
    <row r="41" spans="1:2" s="296" customFormat="1" hidden="1" outlineLevel="1">
      <c r="A41" s="294" t="s">
        <v>525</v>
      </c>
      <c r="B41" s="295"/>
    </row>
    <row r="42" spans="1:2" s="296" customFormat="1" hidden="1" outlineLevel="1">
      <c r="A42" s="294"/>
      <c r="B42" s="295" t="s">
        <v>526</v>
      </c>
    </row>
    <row r="43" spans="1:2" s="296" customFormat="1" hidden="1" outlineLevel="1">
      <c r="A43" s="294" t="s">
        <v>527</v>
      </c>
      <c r="B43" s="295"/>
    </row>
    <row r="44" spans="1:2" s="296" customFormat="1" hidden="1" outlineLevel="1">
      <c r="A44" s="294"/>
      <c r="B44" s="295" t="s">
        <v>528</v>
      </c>
    </row>
    <row r="45" spans="1:2" s="296" customFormat="1" hidden="1" outlineLevel="1">
      <c r="A45" s="294" t="s">
        <v>529</v>
      </c>
      <c r="B45" s="295"/>
    </row>
    <row r="46" spans="1:2" s="296" customFormat="1" hidden="1" outlineLevel="1">
      <c r="A46" s="294"/>
      <c r="B46" s="295" t="s">
        <v>570</v>
      </c>
    </row>
    <row r="47" spans="1:2" s="296" customFormat="1" hidden="1" outlineLevel="1">
      <c r="A47" s="294"/>
      <c r="B47" s="295" t="s">
        <v>571</v>
      </c>
    </row>
    <row r="48" spans="1:2" hidden="1" outlineLevel="1">
      <c r="A48" s="293" t="s">
        <v>595</v>
      </c>
    </row>
    <row r="49" spans="1:2" hidden="1" outlineLevel="1">
      <c r="A49" s="293"/>
      <c r="B49" s="288" t="s">
        <v>615</v>
      </c>
    </row>
    <row r="50" spans="1:2" hidden="1" outlineLevel="1">
      <c r="A50" s="294" t="s">
        <v>616</v>
      </c>
    </row>
    <row r="51" spans="1:2" hidden="1" outlineLevel="1">
      <c r="A51" s="293" t="s">
        <v>596</v>
      </c>
    </row>
    <row r="52" spans="1:2" hidden="1" outlineLevel="1">
      <c r="A52" s="293"/>
      <c r="B52" s="288" t="s">
        <v>577</v>
      </c>
    </row>
    <row r="53" spans="1:2" hidden="1" outlineLevel="1">
      <c r="A53" s="293" t="s">
        <v>597</v>
      </c>
    </row>
    <row r="54" spans="1:2" hidden="1" outlineLevel="1">
      <c r="A54" s="293"/>
      <c r="B54" s="288" t="s">
        <v>531</v>
      </c>
    </row>
    <row r="55" spans="1:2" hidden="1" outlineLevel="1">
      <c r="A55" s="293" t="s">
        <v>598</v>
      </c>
    </row>
    <row r="56" spans="1:2" hidden="1" outlineLevel="1">
      <c r="A56" s="293"/>
      <c r="B56" s="288" t="s">
        <v>530</v>
      </c>
    </row>
    <row r="57" spans="1:2" hidden="1" outlineLevel="1">
      <c r="A57" s="294" t="s">
        <v>532</v>
      </c>
    </row>
    <row r="58" spans="1:2" hidden="1" outlineLevel="1">
      <c r="A58" s="293"/>
      <c r="B58" s="295" t="s">
        <v>572</v>
      </c>
    </row>
    <row r="59" spans="1:2" hidden="1" outlineLevel="1">
      <c r="A59" s="293"/>
      <c r="B59" s="295" t="s">
        <v>573</v>
      </c>
    </row>
    <row r="60" spans="1:2" hidden="1" outlineLevel="1">
      <c r="A60" s="293"/>
      <c r="B60" s="295" t="s">
        <v>574</v>
      </c>
    </row>
    <row r="61" spans="1:2" hidden="1" outlineLevel="1">
      <c r="A61" s="293" t="s">
        <v>599</v>
      </c>
    </row>
    <row r="62" spans="1:2" hidden="1" outlineLevel="1">
      <c r="A62" s="293"/>
      <c r="B62" s="288" t="s">
        <v>575</v>
      </c>
    </row>
    <row r="63" spans="1:2" hidden="1" outlineLevel="1">
      <c r="A63" s="293"/>
      <c r="B63" s="288" t="s">
        <v>576</v>
      </c>
    </row>
    <row r="64" spans="1:2" hidden="1" outlineLevel="1">
      <c r="A64" s="294" t="s">
        <v>533</v>
      </c>
    </row>
    <row r="65" spans="1:2" hidden="1" outlineLevel="1">
      <c r="A65" s="293"/>
      <c r="B65" s="295" t="s">
        <v>534</v>
      </c>
    </row>
    <row r="66" spans="1:2" hidden="1" outlineLevel="1">
      <c r="A66" s="293" t="s">
        <v>600</v>
      </c>
    </row>
    <row r="67" spans="1:2" hidden="1" outlineLevel="1">
      <c r="A67" s="293"/>
      <c r="B67" s="288" t="s">
        <v>578</v>
      </c>
    </row>
    <row r="68" spans="1:2" hidden="1" outlineLevel="1">
      <c r="A68" s="293"/>
      <c r="B68" s="288" t="s">
        <v>579</v>
      </c>
    </row>
    <row r="69" spans="1:2" hidden="1" outlineLevel="1">
      <c r="A69" s="294" t="s">
        <v>601</v>
      </c>
    </row>
    <row r="70" spans="1:2" hidden="1" outlineLevel="1">
      <c r="A70" s="297" t="s">
        <v>602</v>
      </c>
    </row>
    <row r="71" spans="1:2" hidden="1" outlineLevel="1">
      <c r="A71" s="298"/>
      <c r="B71" s="288" t="s">
        <v>580</v>
      </c>
    </row>
    <row r="72" spans="1:2" hidden="1" outlineLevel="1">
      <c r="A72" s="298"/>
      <c r="B72" s="288" t="s">
        <v>581</v>
      </c>
    </row>
    <row r="73" spans="1:2" hidden="1" outlineLevel="1">
      <c r="A73" s="294" t="s">
        <v>603</v>
      </c>
    </row>
    <row r="74" spans="1:2" hidden="1" outlineLevel="1">
      <c r="A74" s="293" t="s">
        <v>604</v>
      </c>
    </row>
    <row r="75" spans="1:2" hidden="1" outlineLevel="1">
      <c r="A75" s="293"/>
      <c r="B75" s="288" t="s">
        <v>605</v>
      </c>
    </row>
    <row r="76" spans="1:2" hidden="1" outlineLevel="1">
      <c r="A76" s="294" t="s">
        <v>535</v>
      </c>
      <c r="B76" s="295"/>
    </row>
    <row r="77" spans="1:2" hidden="1" outlineLevel="1">
      <c r="A77" s="293"/>
      <c r="B77" s="295" t="s">
        <v>582</v>
      </c>
    </row>
    <row r="78" spans="1:2" hidden="1" outlineLevel="1">
      <c r="A78" s="293"/>
      <c r="B78" s="295" t="s">
        <v>583</v>
      </c>
    </row>
    <row r="79" spans="1:2" hidden="1" outlineLevel="1">
      <c r="A79" s="293" t="s">
        <v>606</v>
      </c>
    </row>
    <row r="80" spans="1:2" hidden="1" outlineLevel="1">
      <c r="A80" s="293"/>
      <c r="B80" s="288" t="s">
        <v>607</v>
      </c>
    </row>
    <row r="81" spans="1:2" hidden="1" outlineLevel="1">
      <c r="A81" s="293"/>
      <c r="B81" s="288" t="s">
        <v>584</v>
      </c>
    </row>
    <row r="82" spans="1:2" hidden="1" outlineLevel="1">
      <c r="A82" s="294" t="s">
        <v>536</v>
      </c>
      <c r="B82" s="295"/>
    </row>
    <row r="83" spans="1:2" hidden="1" outlineLevel="1">
      <c r="A83" s="294"/>
      <c r="B83" s="295" t="s">
        <v>585</v>
      </c>
    </row>
    <row r="84" spans="1:2" hidden="1" outlineLevel="1">
      <c r="A84" s="294"/>
      <c r="B84" s="295" t="s">
        <v>586</v>
      </c>
    </row>
    <row r="85" spans="1:2" hidden="1" outlineLevel="1">
      <c r="A85" s="294"/>
      <c r="B85" s="295" t="s">
        <v>587</v>
      </c>
    </row>
    <row r="86" spans="1:2" hidden="1" outlineLevel="1">
      <c r="A86" s="293" t="s">
        <v>608</v>
      </c>
    </row>
    <row r="87" spans="1:2" hidden="1" outlineLevel="1">
      <c r="A87" s="293"/>
      <c r="B87" s="288" t="s">
        <v>537</v>
      </c>
    </row>
    <row r="88" spans="1:2" hidden="1" outlineLevel="1">
      <c r="A88" s="294" t="s">
        <v>538</v>
      </c>
    </row>
    <row r="89" spans="1:2" hidden="1" outlineLevel="1">
      <c r="A89" s="294"/>
      <c r="B89" s="295" t="s">
        <v>539</v>
      </c>
    </row>
    <row r="90" spans="1:2" hidden="1" outlineLevel="1">
      <c r="A90" s="293" t="s">
        <v>609</v>
      </c>
    </row>
    <row r="91" spans="1:2" hidden="1" outlineLevel="1">
      <c r="A91" s="293"/>
      <c r="B91" s="288" t="s">
        <v>588</v>
      </c>
    </row>
    <row r="92" spans="1:2" hidden="1" outlineLevel="1">
      <c r="A92" s="293"/>
      <c r="B92" s="288" t="s">
        <v>589</v>
      </c>
    </row>
    <row r="93" spans="1:2" hidden="1" outlineLevel="1">
      <c r="A93" s="294" t="s">
        <v>540</v>
      </c>
    </row>
    <row r="94" spans="1:2" hidden="1" outlineLevel="1">
      <c r="A94" s="294"/>
      <c r="B94" s="295" t="s">
        <v>541</v>
      </c>
    </row>
    <row r="95" spans="1:2" hidden="1" outlineLevel="1">
      <c r="A95" s="293" t="s">
        <v>610</v>
      </c>
    </row>
    <row r="96" spans="1:2" hidden="1" outlineLevel="1">
      <c r="A96" s="293"/>
      <c r="B96" s="288" t="s">
        <v>590</v>
      </c>
    </row>
    <row r="97" spans="1:2" hidden="1" outlineLevel="1">
      <c r="A97" s="293"/>
      <c r="B97" s="288" t="s">
        <v>611</v>
      </c>
    </row>
    <row r="98" spans="1:2" collapsed="1">
      <c r="A98" s="289"/>
    </row>
    <row r="99" spans="1:2">
      <c r="A99" s="368" t="s">
        <v>637</v>
      </c>
    </row>
    <row r="100" spans="1:2" hidden="1" outlineLevel="1">
      <c r="A100" s="293" t="s">
        <v>612</v>
      </c>
    </row>
    <row r="101" spans="1:2" hidden="1" outlineLevel="1">
      <c r="A101" s="294" t="s">
        <v>640</v>
      </c>
    </row>
    <row r="102" spans="1:2" hidden="1" outlineLevel="1">
      <c r="A102" s="293" t="s">
        <v>564</v>
      </c>
    </row>
    <row r="103" spans="1:2" hidden="1" outlineLevel="1">
      <c r="A103" s="294" t="s">
        <v>613</v>
      </c>
    </row>
    <row r="104" spans="1:2" hidden="1" outlineLevel="1">
      <c r="A104" s="293"/>
      <c r="B104" s="295" t="s">
        <v>542</v>
      </c>
    </row>
    <row r="105" spans="1:2" collapsed="1">
      <c r="A105" s="289"/>
    </row>
    <row r="106" spans="1:2">
      <c r="A106" s="368" t="s">
        <v>638</v>
      </c>
    </row>
    <row r="107" spans="1:2" hidden="1" outlineLevel="1">
      <c r="A107" s="293" t="s">
        <v>565</v>
      </c>
    </row>
    <row r="108" spans="1:2" hidden="1" outlineLevel="1">
      <c r="A108" s="293"/>
      <c r="B108" s="288" t="s">
        <v>543</v>
      </c>
    </row>
    <row r="109" spans="1:2" collapsed="1">
      <c r="A109" s="289"/>
    </row>
    <row r="110" spans="1:2">
      <c r="A110" s="368" t="s">
        <v>639</v>
      </c>
    </row>
    <row r="111" spans="1:2" hidden="1" outlineLevel="1">
      <c r="A111" s="293" t="s">
        <v>614</v>
      </c>
    </row>
    <row r="112" spans="1:2" hidden="1" outlineLevel="1">
      <c r="A112" s="293" t="s">
        <v>566</v>
      </c>
    </row>
    <row r="113" spans="1:1" hidden="1" outlineLevel="1">
      <c r="A113" s="293" t="s">
        <v>567</v>
      </c>
    </row>
    <row r="114" spans="1:1" hidden="1" outlineLevel="1">
      <c r="A114" s="294" t="s">
        <v>520</v>
      </c>
    </row>
    <row r="115" spans="1:1" collapsed="1">
      <c r="A115" s="289"/>
    </row>
  </sheetData>
  <hyperlinks>
    <hyperlink ref="A27" location="APCPI!A1" display="þFilling-up Annex A – APCPI Self-assessment Form (APCPI worksheet)"/>
    <hyperlink ref="A37" location="CPMR!A1" display="þFilling-up Annex B.1 – Consolidated Procurement Monitoring Report (CPMR) (CPMR worksheet)"/>
    <hyperlink ref="A99" location="Questionnaire!A1" display="þFilling-up Annex B.2 – APCPI Questionnaire (Questionnaire worksheet)"/>
    <hyperlink ref="A106" location="criteria!A1" display="þFilling-up Annex C - APCPI Revised Scoring and Rating System (criteria worksheet)"/>
    <hyperlink ref="A110" location="'Action Plan'!A1" display="þFilling-up Annex D – Procurement Capacity Development Action Plan"/>
  </hyperlink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tabSelected="1" topLeftCell="A17" zoomScale="124" zoomScaleNormal="124" zoomScaleSheetLayoutView="40" workbookViewId="0">
      <selection activeCell="F47" sqref="F47"/>
    </sheetView>
  </sheetViews>
  <sheetFormatPr defaultColWidth="11.42578125" defaultRowHeight="12.75"/>
  <cols>
    <col min="1" max="1" width="48.7109375" style="1" customWidth="1"/>
    <col min="2" max="2" width="18.28515625" style="1" customWidth="1"/>
    <col min="3" max="3" width="15.85546875" style="1" customWidth="1"/>
    <col min="4" max="4" width="15.5703125" style="1" customWidth="1"/>
    <col min="5" max="5" width="16.42578125" style="2" customWidth="1"/>
    <col min="6" max="6" width="16.140625" style="1" customWidth="1"/>
    <col min="7" max="7" width="15.42578125" style="1" customWidth="1"/>
    <col min="8" max="9" width="14.7109375" style="1" customWidth="1"/>
    <col min="10" max="10" width="16.42578125" style="1" customWidth="1"/>
    <col min="11" max="11" width="11.7109375" style="1" customWidth="1"/>
    <col min="12" max="12" width="45.140625" style="1" hidden="1" customWidth="1"/>
    <col min="13" max="13" width="16.85546875" style="1" customWidth="1"/>
    <col min="14" max="14" width="20.42578125" style="1" customWidth="1"/>
    <col min="15" max="15" width="23.7109375" style="1" hidden="1" customWidth="1"/>
    <col min="16" max="16" width="24.28515625" style="1" hidden="1" customWidth="1"/>
    <col min="17" max="17" width="20.28515625" style="1" hidden="1" customWidth="1"/>
    <col min="18" max="18" width="19.7109375" style="1" hidden="1" customWidth="1"/>
    <col min="19" max="19" width="14.42578125" style="1" customWidth="1"/>
    <col min="20" max="16384" width="11.42578125" style="1"/>
  </cols>
  <sheetData>
    <row r="1" spans="1:21" s="4" customFormat="1" ht="15.75">
      <c r="A1" s="376" t="s">
        <v>0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"/>
      <c r="U1" s="3"/>
    </row>
    <row r="2" spans="1:21" s="4" customFormat="1" ht="15.75">
      <c r="A2" s="376" t="s">
        <v>1</v>
      </c>
      <c r="B2" s="376"/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"/>
      <c r="U2" s="3"/>
    </row>
    <row r="3" spans="1:21" s="4" customFormat="1" ht="15.75">
      <c r="A3" s="376" t="s">
        <v>2</v>
      </c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"/>
      <c r="U3" s="3"/>
    </row>
    <row r="4" spans="1:21" s="4" customFormat="1" ht="12.75" customHeight="1">
      <c r="A4" s="245"/>
      <c r="B4" s="24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3"/>
      <c r="U4" s="3"/>
    </row>
    <row r="5" spans="1:21">
      <c r="A5" s="5"/>
      <c r="B5" s="5"/>
      <c r="C5" s="5"/>
      <c r="D5" s="5"/>
      <c r="E5" s="6"/>
      <c r="F5" s="5"/>
      <c r="G5" s="5"/>
      <c r="H5" s="5"/>
      <c r="I5" s="5"/>
      <c r="J5" s="118"/>
      <c r="K5" s="5"/>
      <c r="L5" s="5"/>
      <c r="M5" s="5"/>
      <c r="N5" s="5"/>
      <c r="O5" s="5"/>
      <c r="P5" s="6"/>
      <c r="Q5" s="5"/>
      <c r="R5" s="5"/>
      <c r="S5" s="5"/>
      <c r="T5" s="5"/>
      <c r="U5" s="5"/>
    </row>
    <row r="6" spans="1:21" ht="12.75" customHeight="1">
      <c r="A6" s="377" t="s">
        <v>665</v>
      </c>
      <c r="B6" s="377"/>
      <c r="C6" s="8"/>
      <c r="D6" s="8"/>
      <c r="E6" s="9"/>
      <c r="F6" s="8"/>
      <c r="H6" s="8"/>
      <c r="I6" s="8"/>
      <c r="K6" s="10"/>
      <c r="L6" s="377"/>
      <c r="M6" s="377"/>
      <c r="N6" s="251" t="s">
        <v>667</v>
      </c>
      <c r="O6" s="5"/>
      <c r="P6" s="6"/>
      <c r="Q6" s="5"/>
      <c r="R6" s="5"/>
      <c r="S6" s="252"/>
      <c r="T6" s="8"/>
    </row>
    <row r="7" spans="1:21">
      <c r="A7" s="5"/>
      <c r="B7" s="5"/>
      <c r="C7" s="5"/>
      <c r="D7" s="5"/>
      <c r="E7" s="6"/>
      <c r="F7" s="5"/>
      <c r="G7" s="5"/>
      <c r="H7" s="5"/>
      <c r="I7" s="5"/>
      <c r="J7" s="5"/>
      <c r="K7" s="5"/>
      <c r="L7" s="5"/>
      <c r="M7" s="5"/>
      <c r="T7" s="5"/>
      <c r="U7" s="5"/>
    </row>
    <row r="8" spans="1:21">
      <c r="A8" s="352"/>
      <c r="B8" s="352"/>
      <c r="C8" s="352"/>
      <c r="D8" s="352"/>
      <c r="E8" s="353"/>
      <c r="F8" s="352"/>
      <c r="G8" s="352"/>
      <c r="H8" s="352"/>
      <c r="I8" s="352"/>
      <c r="J8" s="352"/>
      <c r="K8" s="352"/>
      <c r="L8" s="352"/>
      <c r="M8" s="352"/>
      <c r="N8" s="352"/>
      <c r="O8" s="354"/>
      <c r="P8" s="354"/>
      <c r="Q8" s="354"/>
      <c r="R8" s="354"/>
      <c r="S8" s="354"/>
    </row>
    <row r="9" spans="1:21">
      <c r="A9" s="355"/>
      <c r="B9" s="355"/>
      <c r="C9" s="355"/>
      <c r="D9" s="355"/>
      <c r="E9" s="356"/>
      <c r="F9" s="355"/>
      <c r="G9" s="355"/>
      <c r="H9" s="355"/>
      <c r="I9" s="357"/>
      <c r="J9" s="357"/>
      <c r="K9" s="357"/>
      <c r="L9" s="357"/>
      <c r="M9" s="357"/>
      <c r="N9" s="357"/>
      <c r="O9" s="354"/>
      <c r="P9" s="354"/>
      <c r="Q9" s="354"/>
      <c r="R9" s="354"/>
      <c r="S9" s="354"/>
    </row>
    <row r="11" spans="1:21" s="14" customFormat="1" ht="64.5" thickBot="1">
      <c r="A11" s="11" t="s">
        <v>3</v>
      </c>
      <c r="B11" s="12" t="s">
        <v>4</v>
      </c>
      <c r="C11" s="12" t="s">
        <v>5</v>
      </c>
      <c r="D11" s="12" t="s">
        <v>6</v>
      </c>
      <c r="E11" s="13" t="s">
        <v>7</v>
      </c>
      <c r="F11" s="12" t="s">
        <v>8</v>
      </c>
      <c r="G11" s="12" t="s">
        <v>9</v>
      </c>
      <c r="H11" s="12" t="s">
        <v>10</v>
      </c>
      <c r="I11" s="12" t="s">
        <v>11</v>
      </c>
      <c r="J11" s="12" t="s">
        <v>12</v>
      </c>
      <c r="K11" s="12" t="s">
        <v>13</v>
      </c>
      <c r="L11" s="11" t="s">
        <v>3</v>
      </c>
      <c r="M11" s="12" t="s">
        <v>14</v>
      </c>
      <c r="N11" s="12" t="s">
        <v>15</v>
      </c>
      <c r="O11" s="12" t="s">
        <v>16</v>
      </c>
      <c r="P11" s="12" t="s">
        <v>17</v>
      </c>
      <c r="Q11" s="12" t="s">
        <v>18</v>
      </c>
      <c r="R11" s="12" t="s">
        <v>19</v>
      </c>
      <c r="S11" s="12" t="s">
        <v>20</v>
      </c>
    </row>
    <row r="12" spans="1:21" ht="13.5" thickBot="1">
      <c r="A12" s="15" t="s">
        <v>21</v>
      </c>
      <c r="B12" s="15" t="s">
        <v>22</v>
      </c>
      <c r="C12" s="15" t="s">
        <v>23</v>
      </c>
      <c r="D12" s="15" t="s">
        <v>24</v>
      </c>
      <c r="E12" s="16" t="s">
        <v>25</v>
      </c>
      <c r="F12" s="15" t="s">
        <v>26</v>
      </c>
      <c r="G12" s="15" t="s">
        <v>27</v>
      </c>
      <c r="H12" s="15" t="s">
        <v>28</v>
      </c>
      <c r="I12" s="15" t="s">
        <v>29</v>
      </c>
      <c r="J12" s="15" t="s">
        <v>30</v>
      </c>
      <c r="K12" s="17" t="s">
        <v>31</v>
      </c>
      <c r="L12" s="15"/>
      <c r="M12" s="15" t="s">
        <v>32</v>
      </c>
      <c r="N12" s="15" t="s">
        <v>33</v>
      </c>
      <c r="O12" s="15" t="s">
        <v>34</v>
      </c>
      <c r="P12" s="15" t="s">
        <v>35</v>
      </c>
      <c r="Q12" s="15" t="s">
        <v>36</v>
      </c>
      <c r="R12" s="15" t="s">
        <v>37</v>
      </c>
      <c r="S12" s="18" t="s">
        <v>34</v>
      </c>
    </row>
    <row r="13" spans="1:21" ht="13.5" thickBot="1">
      <c r="A13" s="19" t="s">
        <v>38</v>
      </c>
      <c r="B13" s="20"/>
      <c r="C13" s="21"/>
      <c r="D13" s="21"/>
      <c r="E13" s="22"/>
      <c r="F13" s="21"/>
      <c r="G13" s="21"/>
      <c r="H13" s="21"/>
      <c r="I13" s="23"/>
      <c r="J13" s="21"/>
      <c r="K13" s="23"/>
      <c r="L13" s="19" t="s">
        <v>38</v>
      </c>
      <c r="M13" s="23"/>
      <c r="N13" s="23"/>
      <c r="O13" s="24"/>
      <c r="P13" s="21"/>
      <c r="Q13" s="21"/>
      <c r="R13" s="24"/>
      <c r="S13" s="24"/>
    </row>
    <row r="14" spans="1:21" ht="13.5" thickBot="1">
      <c r="A14" s="25" t="s">
        <v>39</v>
      </c>
      <c r="B14" s="119">
        <f>1575000+1800000+1134000</f>
        <v>4509000</v>
      </c>
      <c r="C14" s="120">
        <v>5</v>
      </c>
      <c r="D14" s="120">
        <v>2</v>
      </c>
      <c r="E14" s="119">
        <f>1334670.48+1750885.68</f>
        <v>3085556.16</v>
      </c>
      <c r="F14" s="120">
        <v>2</v>
      </c>
      <c r="G14" s="120">
        <v>3</v>
      </c>
      <c r="H14" s="120">
        <v>3</v>
      </c>
      <c r="I14" s="121">
        <v>3</v>
      </c>
      <c r="J14" s="121">
        <v>5</v>
      </c>
      <c r="K14" s="121">
        <v>3</v>
      </c>
      <c r="L14" s="365"/>
      <c r="M14" s="122">
        <v>0</v>
      </c>
      <c r="N14" s="122">
        <v>0</v>
      </c>
      <c r="O14" s="122"/>
      <c r="P14" s="122"/>
      <c r="Q14" s="122"/>
      <c r="R14" s="122"/>
      <c r="S14" s="122">
        <v>2</v>
      </c>
    </row>
    <row r="15" spans="1:21" ht="13.5" thickBot="1">
      <c r="A15" s="25" t="s">
        <v>40</v>
      </c>
      <c r="B15" s="119">
        <v>0</v>
      </c>
      <c r="C15" s="120">
        <v>0</v>
      </c>
      <c r="D15" s="120">
        <v>0</v>
      </c>
      <c r="E15" s="119">
        <v>0</v>
      </c>
      <c r="F15" s="120">
        <v>0</v>
      </c>
      <c r="G15" s="120">
        <v>0</v>
      </c>
      <c r="H15" s="120">
        <v>0</v>
      </c>
      <c r="I15" s="121">
        <v>0</v>
      </c>
      <c r="J15" s="121">
        <v>0</v>
      </c>
      <c r="K15" s="121">
        <v>0</v>
      </c>
      <c r="L15" s="365" t="s">
        <v>40</v>
      </c>
      <c r="M15" s="29">
        <v>0</v>
      </c>
      <c r="N15" s="29">
        <v>0</v>
      </c>
      <c r="O15" s="29"/>
      <c r="P15" s="29"/>
      <c r="Q15" s="29"/>
      <c r="R15" s="29"/>
      <c r="S15" s="29">
        <v>0</v>
      </c>
    </row>
    <row r="16" spans="1:21" ht="13.5" thickBot="1">
      <c r="A16" s="30" t="s">
        <v>41</v>
      </c>
      <c r="B16" s="26">
        <v>0</v>
      </c>
      <c r="C16" s="27">
        <v>0</v>
      </c>
      <c r="D16" s="27">
        <v>0</v>
      </c>
      <c r="E16" s="26">
        <v>0</v>
      </c>
      <c r="F16" s="27">
        <v>0</v>
      </c>
      <c r="G16" s="27">
        <v>0</v>
      </c>
      <c r="H16" s="27">
        <v>0</v>
      </c>
      <c r="I16" s="28">
        <v>0</v>
      </c>
      <c r="J16" s="28">
        <v>0</v>
      </c>
      <c r="K16" s="28">
        <v>0</v>
      </c>
      <c r="L16" s="366" t="s">
        <v>41</v>
      </c>
      <c r="M16" s="29">
        <v>0</v>
      </c>
      <c r="N16" s="29">
        <v>0</v>
      </c>
      <c r="O16" s="29"/>
      <c r="P16" s="29"/>
      <c r="Q16" s="29"/>
      <c r="R16" s="29"/>
      <c r="S16" s="29">
        <v>0</v>
      </c>
    </row>
    <row r="17" spans="1:19" ht="13.5" thickBot="1">
      <c r="A17" s="31" t="s">
        <v>42</v>
      </c>
      <c r="B17" s="32">
        <f t="shared" ref="B17:K17" si="0">SUM(B14:B16)</f>
        <v>4509000</v>
      </c>
      <c r="C17" s="33">
        <f t="shared" si="0"/>
        <v>5</v>
      </c>
      <c r="D17" s="33">
        <f t="shared" si="0"/>
        <v>2</v>
      </c>
      <c r="E17" s="32">
        <f t="shared" si="0"/>
        <v>3085556.16</v>
      </c>
      <c r="F17" s="33">
        <f>SUM(F14:F16)</f>
        <v>2</v>
      </c>
      <c r="G17" s="33">
        <f>SUM(G14:G16)</f>
        <v>3</v>
      </c>
      <c r="H17" s="33">
        <f>SUM(H14:H16)</f>
        <v>3</v>
      </c>
      <c r="I17" s="33">
        <f t="shared" si="0"/>
        <v>3</v>
      </c>
      <c r="J17" s="33">
        <f t="shared" si="0"/>
        <v>5</v>
      </c>
      <c r="K17" s="34">
        <f t="shared" si="0"/>
        <v>3</v>
      </c>
      <c r="L17" s="31" t="s">
        <v>42</v>
      </c>
      <c r="M17" s="33">
        <f>SUM(M14:M16)</f>
        <v>0</v>
      </c>
      <c r="N17" s="33">
        <f>SUM(N14:N16)</f>
        <v>0</v>
      </c>
      <c r="O17" s="35" t="s">
        <v>43</v>
      </c>
      <c r="P17" s="33">
        <f>SUM(P14:P16)</f>
        <v>0</v>
      </c>
      <c r="Q17" s="33">
        <f>SUM(Q14:Q16)</f>
        <v>0</v>
      </c>
      <c r="R17" s="36" t="e">
        <f>AVERAGE(R14:R16)</f>
        <v>#DIV/0!</v>
      </c>
      <c r="S17" s="34">
        <f>SUM(S14:S16)</f>
        <v>2</v>
      </c>
    </row>
    <row r="18" spans="1:19" ht="13.5" thickBot="1">
      <c r="A18" s="37" t="s">
        <v>44</v>
      </c>
      <c r="B18" s="38"/>
      <c r="C18" s="39"/>
      <c r="D18" s="39"/>
      <c r="E18" s="40"/>
      <c r="F18" s="39"/>
      <c r="G18" s="39"/>
      <c r="H18" s="39"/>
      <c r="I18" s="41"/>
      <c r="J18" s="39"/>
      <c r="K18" s="41"/>
      <c r="L18" s="37" t="s">
        <v>44</v>
      </c>
      <c r="M18" s="42"/>
      <c r="N18" s="42"/>
      <c r="O18" s="43"/>
      <c r="P18" s="39"/>
      <c r="Q18" s="39"/>
      <c r="R18" s="43"/>
      <c r="S18" s="43"/>
    </row>
    <row r="19" spans="1:19" ht="13.5" thickBot="1">
      <c r="A19" s="25" t="s">
        <v>506</v>
      </c>
      <c r="B19" s="119">
        <v>0</v>
      </c>
      <c r="C19" s="120">
        <v>0</v>
      </c>
      <c r="D19" s="120">
        <v>0</v>
      </c>
      <c r="E19" s="119">
        <v>0</v>
      </c>
      <c r="F19" s="44"/>
      <c r="G19" s="44"/>
      <c r="H19" s="44"/>
      <c r="I19" s="45"/>
      <c r="J19" s="48"/>
      <c r="K19" s="121">
        <v>0</v>
      </c>
      <c r="L19" s="25" t="s">
        <v>506</v>
      </c>
      <c r="M19" s="46"/>
      <c r="N19" s="46"/>
      <c r="O19" s="46"/>
      <c r="P19" s="47"/>
      <c r="Q19" s="47"/>
      <c r="R19" s="46"/>
      <c r="S19" s="46"/>
    </row>
    <row r="20" spans="1:19" ht="13.5" thickBot="1">
      <c r="A20" s="25" t="s">
        <v>507</v>
      </c>
      <c r="B20" s="119">
        <v>3048546.9</v>
      </c>
      <c r="C20" s="120">
        <v>19</v>
      </c>
      <c r="D20" s="120">
        <v>19</v>
      </c>
      <c r="E20" s="119">
        <v>2786096.88</v>
      </c>
      <c r="F20" s="44"/>
      <c r="G20" s="44"/>
      <c r="H20" s="44"/>
      <c r="I20" s="45"/>
      <c r="J20" s="120">
        <v>19</v>
      </c>
      <c r="K20" s="121">
        <v>19</v>
      </c>
      <c r="L20" s="25" t="s">
        <v>507</v>
      </c>
      <c r="M20" s="46"/>
      <c r="N20" s="46"/>
      <c r="O20" s="49"/>
      <c r="P20" s="47"/>
      <c r="Q20" s="47"/>
      <c r="R20" s="49"/>
      <c r="S20" s="49"/>
    </row>
    <row r="21" spans="1:19" ht="13.5" thickBot="1">
      <c r="A21" s="25" t="s">
        <v>508</v>
      </c>
      <c r="B21" s="119">
        <v>3085542.36</v>
      </c>
      <c r="C21" s="120">
        <v>184</v>
      </c>
      <c r="D21" s="120">
        <v>184</v>
      </c>
      <c r="E21" s="119">
        <v>2754925.36</v>
      </c>
      <c r="F21" s="44"/>
      <c r="G21" s="44"/>
      <c r="H21" s="44"/>
      <c r="I21" s="45"/>
      <c r="J21" s="48"/>
      <c r="K21" s="243"/>
      <c r="L21" s="25" t="s">
        <v>508</v>
      </c>
      <c r="M21" s="46"/>
      <c r="N21" s="46"/>
      <c r="O21" s="49"/>
      <c r="P21" s="47"/>
      <c r="Q21" s="47"/>
      <c r="R21" s="49"/>
      <c r="S21" s="49"/>
    </row>
    <row r="22" spans="1:19" ht="13.5" thickBot="1">
      <c r="A22" s="25" t="s">
        <v>493</v>
      </c>
      <c r="B22" s="119">
        <v>206000</v>
      </c>
      <c r="C22" s="120">
        <v>1</v>
      </c>
      <c r="D22" s="120">
        <v>1</v>
      </c>
      <c r="E22" s="119">
        <v>205838</v>
      </c>
      <c r="F22" s="44"/>
      <c r="G22" s="44"/>
      <c r="H22" s="44"/>
      <c r="I22" s="45"/>
      <c r="J22" s="48"/>
      <c r="K22" s="121"/>
      <c r="L22" s="25" t="s">
        <v>493</v>
      </c>
      <c r="M22" s="46"/>
      <c r="N22" s="46"/>
      <c r="O22" s="49"/>
      <c r="P22" s="47"/>
      <c r="Q22" s="47"/>
      <c r="R22" s="49"/>
      <c r="S22" s="49"/>
    </row>
    <row r="23" spans="1:19" ht="13.5" thickBot="1">
      <c r="A23" s="25" t="s">
        <v>495</v>
      </c>
      <c r="B23" s="119">
        <v>108931.2</v>
      </c>
      <c r="C23" s="120">
        <v>7</v>
      </c>
      <c r="D23" s="120">
        <v>7</v>
      </c>
      <c r="E23" s="119">
        <v>102188.17</v>
      </c>
      <c r="F23" s="44"/>
      <c r="G23" s="44"/>
      <c r="H23" s="44"/>
      <c r="I23" s="45"/>
      <c r="J23" s="48"/>
      <c r="K23" s="243"/>
      <c r="L23" s="25" t="s">
        <v>495</v>
      </c>
      <c r="M23" s="46"/>
      <c r="N23" s="46"/>
      <c r="O23" s="49"/>
      <c r="P23" s="47"/>
      <c r="Q23" s="47"/>
      <c r="R23" s="49"/>
      <c r="S23" s="49"/>
    </row>
    <row r="24" spans="1:19" ht="13.5" thickBot="1">
      <c r="A24" s="25" t="s">
        <v>494</v>
      </c>
      <c r="B24" s="119">
        <v>0</v>
      </c>
      <c r="C24" s="120">
        <v>0</v>
      </c>
      <c r="D24" s="120">
        <v>0</v>
      </c>
      <c r="E24" s="119">
        <v>0</v>
      </c>
      <c r="F24" s="50"/>
      <c r="G24" s="50"/>
      <c r="H24" s="50"/>
      <c r="I24" s="51"/>
      <c r="J24" s="48"/>
      <c r="K24" s="121"/>
      <c r="L24" s="25" t="s">
        <v>494</v>
      </c>
      <c r="M24" s="23"/>
      <c r="N24" s="23"/>
      <c r="O24" s="24"/>
      <c r="P24" s="50"/>
      <c r="Q24" s="50"/>
      <c r="R24" s="24"/>
      <c r="S24" s="24"/>
    </row>
    <row r="25" spans="1:19" ht="13.5" thickBot="1">
      <c r="A25" s="25" t="s">
        <v>496</v>
      </c>
      <c r="B25" s="119">
        <v>0</v>
      </c>
      <c r="C25" s="120">
        <v>0</v>
      </c>
      <c r="D25" s="120">
        <v>0</v>
      </c>
      <c r="E25" s="119">
        <v>0</v>
      </c>
      <c r="F25" s="50"/>
      <c r="G25" s="50"/>
      <c r="H25" s="50"/>
      <c r="I25" s="51"/>
      <c r="J25" s="242"/>
      <c r="K25" s="243"/>
      <c r="L25" s="25" t="s">
        <v>496</v>
      </c>
      <c r="M25" s="23"/>
      <c r="N25" s="23"/>
      <c r="O25" s="24"/>
      <c r="P25" s="50"/>
      <c r="Q25" s="50"/>
      <c r="R25" s="24"/>
      <c r="S25" s="24"/>
    </row>
    <row r="26" spans="1:19" ht="13.5" thickBot="1">
      <c r="A26" s="25" t="s">
        <v>45</v>
      </c>
      <c r="B26" s="119">
        <v>0</v>
      </c>
      <c r="C26" s="120">
        <v>0</v>
      </c>
      <c r="D26" s="120">
        <v>0</v>
      </c>
      <c r="E26" s="119">
        <v>0</v>
      </c>
      <c r="F26" s="50"/>
      <c r="G26" s="50"/>
      <c r="H26" s="50"/>
      <c r="I26" s="51"/>
      <c r="J26" s="120"/>
      <c r="K26" s="121"/>
      <c r="L26" s="25" t="s">
        <v>45</v>
      </c>
      <c r="M26" s="23"/>
      <c r="N26" s="23"/>
      <c r="O26" s="24"/>
      <c r="P26" s="50"/>
      <c r="Q26" s="50"/>
      <c r="R26" s="24"/>
      <c r="S26" s="24"/>
    </row>
    <row r="27" spans="1:19" ht="13.5" thickBot="1">
      <c r="A27" s="25" t="s">
        <v>46</v>
      </c>
      <c r="B27" s="372">
        <v>87840</v>
      </c>
      <c r="C27" s="373">
        <v>4</v>
      </c>
      <c r="D27" s="373">
        <v>4</v>
      </c>
      <c r="E27" s="372">
        <v>58966.06</v>
      </c>
      <c r="F27" s="50"/>
      <c r="G27" s="50"/>
      <c r="H27" s="50"/>
      <c r="I27" s="51"/>
      <c r="J27" s="48"/>
      <c r="K27" s="48"/>
      <c r="L27" s="25" t="s">
        <v>46</v>
      </c>
      <c r="M27" s="23"/>
      <c r="N27" s="23"/>
      <c r="O27" s="24"/>
      <c r="P27" s="50"/>
      <c r="Q27" s="50"/>
      <c r="R27" s="24"/>
      <c r="S27" s="24"/>
    </row>
    <row r="28" spans="1:19" ht="13.5" thickBot="1">
      <c r="A28" s="25" t="s">
        <v>490</v>
      </c>
      <c r="B28" s="119">
        <v>0</v>
      </c>
      <c r="C28" s="120">
        <v>0</v>
      </c>
      <c r="D28" s="120">
        <v>0</v>
      </c>
      <c r="E28" s="119">
        <v>0</v>
      </c>
      <c r="F28" s="50"/>
      <c r="G28" s="50"/>
      <c r="H28" s="50"/>
      <c r="I28" s="51"/>
      <c r="J28" s="242"/>
      <c r="K28" s="48"/>
      <c r="L28" s="25" t="s">
        <v>490</v>
      </c>
      <c r="M28" s="23"/>
      <c r="N28" s="23"/>
      <c r="O28" s="24"/>
      <c r="P28" s="50"/>
      <c r="Q28" s="50"/>
      <c r="R28" s="24"/>
      <c r="S28" s="24"/>
    </row>
    <row r="29" spans="1:19" ht="13.5" thickBot="1">
      <c r="A29" s="25" t="s">
        <v>491</v>
      </c>
      <c r="B29" s="119">
        <v>1134000</v>
      </c>
      <c r="C29" s="120">
        <v>1</v>
      </c>
      <c r="D29" s="120">
        <v>1</v>
      </c>
      <c r="E29" s="119">
        <v>1120000</v>
      </c>
      <c r="F29" s="50"/>
      <c r="G29" s="50"/>
      <c r="H29" s="50"/>
      <c r="I29" s="51"/>
      <c r="J29" s="27"/>
      <c r="K29" s="121"/>
      <c r="L29" s="25" t="s">
        <v>491</v>
      </c>
      <c r="M29" s="23"/>
      <c r="N29" s="23"/>
      <c r="O29" s="24"/>
      <c r="P29" s="50"/>
      <c r="Q29" s="50"/>
      <c r="R29" s="24"/>
      <c r="S29" s="24"/>
    </row>
    <row r="30" spans="1:19" ht="13.5" thickBot="1">
      <c r="A30" s="25" t="s">
        <v>492</v>
      </c>
      <c r="B30" s="119">
        <v>4416700</v>
      </c>
      <c r="C30" s="120">
        <v>15</v>
      </c>
      <c r="D30" s="120">
        <v>15</v>
      </c>
      <c r="E30" s="119">
        <v>4333132.54</v>
      </c>
      <c r="F30" s="50"/>
      <c r="G30" s="50"/>
      <c r="H30" s="50"/>
      <c r="I30" s="51"/>
      <c r="J30" s="27"/>
      <c r="K30" s="121"/>
      <c r="L30" s="25" t="s">
        <v>492</v>
      </c>
      <c r="M30" s="23"/>
      <c r="N30" s="23"/>
      <c r="O30" s="24"/>
      <c r="P30" s="50"/>
      <c r="Q30" s="50"/>
      <c r="R30" s="24"/>
      <c r="S30" s="24"/>
    </row>
    <row r="31" spans="1:19" ht="13.5" thickBot="1">
      <c r="A31" s="25" t="s">
        <v>497</v>
      </c>
      <c r="B31" s="119">
        <v>0</v>
      </c>
      <c r="C31" s="120">
        <v>0</v>
      </c>
      <c r="D31" s="120">
        <v>0</v>
      </c>
      <c r="E31" s="119">
        <v>0</v>
      </c>
      <c r="F31" s="44"/>
      <c r="G31" s="44"/>
      <c r="H31" s="44"/>
      <c r="I31" s="45"/>
      <c r="J31" s="48"/>
      <c r="K31" s="121"/>
      <c r="L31" s="25" t="s">
        <v>497</v>
      </c>
      <c r="M31" s="46"/>
      <c r="N31" s="46"/>
      <c r="O31" s="49"/>
      <c r="P31" s="47"/>
      <c r="Q31" s="47"/>
      <c r="R31" s="49"/>
      <c r="S31" s="49"/>
    </row>
    <row r="32" spans="1:19" ht="13.5" thickBot="1">
      <c r="A32" s="25" t="s">
        <v>498</v>
      </c>
      <c r="B32" s="119">
        <v>689705</v>
      </c>
      <c r="C32" s="120">
        <v>51</v>
      </c>
      <c r="D32" s="120">
        <v>51</v>
      </c>
      <c r="E32" s="119">
        <v>682886</v>
      </c>
      <c r="F32" s="44"/>
      <c r="G32" s="44"/>
      <c r="H32" s="44"/>
      <c r="I32" s="44"/>
      <c r="J32" s="242"/>
      <c r="K32" s="243"/>
      <c r="L32" s="25" t="s">
        <v>498</v>
      </c>
      <c r="M32" s="46"/>
      <c r="N32" s="46"/>
      <c r="O32" s="49"/>
      <c r="P32" s="47"/>
      <c r="Q32" s="47"/>
      <c r="R32" s="49"/>
      <c r="S32" s="49"/>
    </row>
    <row r="33" spans="1:20" ht="13.5" thickBot="1">
      <c r="A33" s="52" t="s">
        <v>42</v>
      </c>
      <c r="B33" s="32">
        <f>SUM(B19:B32)</f>
        <v>12777265.460000001</v>
      </c>
      <c r="C33" s="33">
        <f>SUM(C19:C32)</f>
        <v>282</v>
      </c>
      <c r="D33" s="33">
        <f>SUM(D19:D32)</f>
        <v>282</v>
      </c>
      <c r="E33" s="32">
        <f>SUM(E19:E32)</f>
        <v>12044033.01</v>
      </c>
      <c r="F33" s="44"/>
      <c r="G33" s="44"/>
      <c r="H33" s="44"/>
      <c r="I33" s="44"/>
      <c r="J33" s="33">
        <f>SUM(J20:J31)</f>
        <v>19</v>
      </c>
      <c r="K33" s="34">
        <f>SUM(K19:K32)</f>
        <v>19</v>
      </c>
      <c r="L33" s="52" t="s">
        <v>42</v>
      </c>
      <c r="M33" s="46"/>
      <c r="N33" s="46"/>
      <c r="O33" s="46"/>
      <c r="P33" s="46"/>
      <c r="Q33" s="46"/>
      <c r="R33" s="46"/>
      <c r="S33" s="46"/>
    </row>
    <row r="34" spans="1:20" ht="13.5" thickBot="1">
      <c r="A34" s="19" t="s">
        <v>47</v>
      </c>
      <c r="B34" s="38"/>
      <c r="C34" s="53"/>
      <c r="D34" s="53"/>
      <c r="E34" s="38"/>
      <c r="F34" s="50"/>
      <c r="G34" s="50"/>
      <c r="H34" s="50"/>
      <c r="I34" s="50"/>
      <c r="J34" s="50"/>
      <c r="K34" s="51"/>
      <c r="L34" s="19" t="s">
        <v>47</v>
      </c>
      <c r="M34" s="23"/>
      <c r="N34" s="23"/>
      <c r="O34" s="24"/>
      <c r="P34" s="50"/>
      <c r="Q34" s="50"/>
      <c r="R34" s="24"/>
      <c r="S34" s="24"/>
    </row>
    <row r="35" spans="1:20" ht="13.5" thickBot="1">
      <c r="A35" s="25" t="s">
        <v>48</v>
      </c>
      <c r="B35" s="26"/>
      <c r="C35" s="27"/>
      <c r="D35" s="27"/>
      <c r="E35" s="26"/>
      <c r="F35" s="50"/>
      <c r="G35" s="54"/>
      <c r="H35" s="54"/>
      <c r="I35" s="54"/>
      <c r="J35" s="50"/>
      <c r="K35" s="51"/>
      <c r="L35" s="25" t="s">
        <v>48</v>
      </c>
      <c r="M35" s="23"/>
      <c r="N35" s="23"/>
      <c r="O35" s="24"/>
      <c r="P35" s="50"/>
      <c r="Q35" s="50"/>
      <c r="R35" s="24"/>
      <c r="S35" s="24"/>
    </row>
    <row r="36" spans="1:20" ht="13.5" thickBot="1">
      <c r="A36" s="25" t="s">
        <v>49</v>
      </c>
      <c r="B36" s="26"/>
      <c r="C36" s="27"/>
      <c r="D36" s="27"/>
      <c r="E36" s="26"/>
      <c r="F36" s="50"/>
      <c r="G36" s="54"/>
      <c r="H36" s="54"/>
      <c r="I36" s="54"/>
      <c r="J36" s="50"/>
      <c r="K36" s="51"/>
      <c r="L36" s="25" t="s">
        <v>49</v>
      </c>
      <c r="M36" s="23"/>
      <c r="N36" s="23"/>
      <c r="O36" s="24"/>
      <c r="P36" s="50"/>
      <c r="Q36" s="50"/>
      <c r="R36" s="24"/>
      <c r="S36" s="24"/>
    </row>
    <row r="37" spans="1:20" ht="13.5" thickBot="1">
      <c r="A37" s="52" t="s">
        <v>42</v>
      </c>
      <c r="B37" s="32">
        <f>SUM(B35:B36)</f>
        <v>0</v>
      </c>
      <c r="C37" s="33">
        <f>SUM(C35:C36)</f>
        <v>0</v>
      </c>
      <c r="D37" s="33">
        <f>SUM(D35:D36)</f>
        <v>0</v>
      </c>
      <c r="E37" s="32">
        <f>SUM(E35:E36)</f>
        <v>0</v>
      </c>
      <c r="F37" s="50"/>
      <c r="G37" s="50"/>
      <c r="H37" s="50"/>
      <c r="I37" s="50"/>
      <c r="J37" s="50"/>
      <c r="K37" s="51"/>
      <c r="L37" s="52" t="s">
        <v>42</v>
      </c>
      <c r="M37" s="23"/>
      <c r="N37" s="23"/>
      <c r="O37" s="24"/>
      <c r="P37" s="50"/>
      <c r="Q37" s="50"/>
      <c r="R37" s="24"/>
      <c r="S37" s="24"/>
    </row>
    <row r="38" spans="1:20" ht="13.5" thickBot="1">
      <c r="A38" s="19" t="s">
        <v>50</v>
      </c>
      <c r="B38" s="26"/>
      <c r="C38" s="27"/>
      <c r="D38" s="27"/>
      <c r="E38" s="26"/>
      <c r="F38" s="21"/>
      <c r="G38" s="21"/>
      <c r="H38" s="21"/>
      <c r="I38" s="21"/>
      <c r="J38" s="21"/>
      <c r="K38" s="23"/>
      <c r="L38" s="19" t="s">
        <v>50</v>
      </c>
      <c r="M38" s="23"/>
      <c r="N38" s="23"/>
      <c r="O38" s="24"/>
      <c r="P38" s="50"/>
      <c r="Q38" s="50"/>
      <c r="R38" s="24"/>
      <c r="S38" s="24"/>
    </row>
    <row r="39" spans="1:20" ht="13.5" thickBot="1">
      <c r="A39" s="55" t="s">
        <v>51</v>
      </c>
      <c r="B39" s="56">
        <f>B17+B33+B37+B38</f>
        <v>17286265.460000001</v>
      </c>
      <c r="C39" s="33">
        <f>C17+C33+C37+C38</f>
        <v>287</v>
      </c>
      <c r="D39" s="33">
        <f>D17+D33+D37+D38</f>
        <v>284</v>
      </c>
      <c r="E39" s="56">
        <f>E17+E33+E37+E38</f>
        <v>15129589.17</v>
      </c>
      <c r="F39" s="21"/>
      <c r="G39" s="21"/>
      <c r="H39" s="21"/>
      <c r="I39" s="21"/>
      <c r="J39" s="57"/>
      <c r="K39" s="58"/>
      <c r="L39" s="55" t="s">
        <v>51</v>
      </c>
      <c r="M39" s="58"/>
      <c r="N39" s="58"/>
      <c r="O39" s="59"/>
      <c r="P39" s="60"/>
      <c r="Q39" s="60"/>
      <c r="R39" s="59"/>
      <c r="S39" s="59"/>
    </row>
    <row r="40" spans="1:20" s="4" customFormat="1">
      <c r="A40" s="61"/>
      <c r="B40" s="61"/>
      <c r="C40" s="61"/>
      <c r="D40" s="61"/>
      <c r="E40" s="62"/>
      <c r="F40" s="61"/>
      <c r="G40" s="61"/>
      <c r="H40" s="61"/>
      <c r="I40" s="61"/>
      <c r="J40" s="61"/>
      <c r="K40" s="61"/>
      <c r="L40" s="61"/>
      <c r="M40" s="61"/>
      <c r="N40" s="61"/>
    </row>
    <row r="41" spans="1:20" s="4" customFormat="1" ht="15">
      <c r="A41" s="63" t="s">
        <v>52</v>
      </c>
      <c r="B41" s="63"/>
      <c r="C41" s="64"/>
      <c r="D41" s="64"/>
      <c r="E41" s="65"/>
      <c r="F41" s="63"/>
      <c r="G41" s="63"/>
      <c r="H41" s="63"/>
      <c r="I41" s="64"/>
      <c r="J41" s="64"/>
      <c r="K41" s="64"/>
      <c r="L41" s="63" t="s">
        <v>52</v>
      </c>
      <c r="M41" s="64"/>
      <c r="N41" s="64"/>
    </row>
    <row r="42" spans="1:20" s="4" customFormat="1" ht="15.75">
      <c r="A42" s="63" t="s">
        <v>53</v>
      </c>
      <c r="B42" s="64"/>
      <c r="C42" s="64"/>
      <c r="D42" s="64"/>
      <c r="E42" s="66"/>
      <c r="F42" s="64"/>
      <c r="G42" s="64"/>
      <c r="H42" s="64"/>
      <c r="I42" s="64"/>
      <c r="J42" s="64"/>
      <c r="K42" s="67"/>
      <c r="L42" s="63" t="s">
        <v>53</v>
      </c>
      <c r="M42" s="64"/>
      <c r="N42" s="64"/>
      <c r="O42" s="64"/>
      <c r="P42" s="64"/>
      <c r="Q42" s="64"/>
      <c r="R42" s="64"/>
      <c r="S42" s="64"/>
      <c r="T42" s="67"/>
    </row>
    <row r="43" spans="1:20" ht="15">
      <c r="A43" s="359"/>
      <c r="B43" s="346"/>
      <c r="C43" s="360"/>
      <c r="D43" s="346"/>
      <c r="E43" s="361"/>
      <c r="F43" s="367"/>
      <c r="G43" s="367"/>
      <c r="H43" s="367"/>
      <c r="I43" s="367"/>
      <c r="J43" s="367"/>
      <c r="K43" s="367"/>
      <c r="L43" s="354"/>
      <c r="M43" s="354"/>
      <c r="N43" s="354"/>
      <c r="O43" s="354"/>
      <c r="P43" s="354"/>
      <c r="Q43" s="362"/>
      <c r="R43" s="362"/>
      <c r="S43" s="362"/>
      <c r="T43" s="70"/>
    </row>
    <row r="44" spans="1:20" ht="15.75">
      <c r="A44" s="359"/>
      <c r="B44" s="346"/>
      <c r="C44" s="359"/>
      <c r="D44" s="346"/>
      <c r="E44" s="363"/>
      <c r="F44" s="359"/>
      <c r="G44" s="359"/>
      <c r="H44" s="359"/>
      <c r="I44" s="359"/>
      <c r="J44" s="346"/>
      <c r="K44" s="364"/>
      <c r="L44" s="354"/>
      <c r="M44" s="346"/>
      <c r="N44" s="354"/>
      <c r="O44" s="362" t="s">
        <v>54</v>
      </c>
      <c r="P44" s="362"/>
      <c r="Q44" s="359"/>
      <c r="R44" s="359"/>
      <c r="S44" s="346"/>
      <c r="T44" s="71"/>
    </row>
    <row r="45" spans="1:20" ht="15">
      <c r="A45" s="375"/>
      <c r="B45" s="375"/>
      <c r="C45" s="375"/>
      <c r="D45" s="375"/>
      <c r="E45" s="375"/>
      <c r="F45" s="375"/>
      <c r="G45" s="375"/>
      <c r="H45" s="354"/>
      <c r="I45" s="354"/>
      <c r="J45" s="354"/>
      <c r="K45" s="354"/>
      <c r="L45" s="354"/>
      <c r="M45" s="346"/>
      <c r="N45" s="354"/>
      <c r="O45" s="359" t="s">
        <v>55</v>
      </c>
      <c r="P45" s="359"/>
      <c r="Q45" s="354"/>
      <c r="R45" s="354"/>
      <c r="S45" s="354"/>
    </row>
    <row r="46" spans="1:20" ht="15">
      <c r="A46" s="354"/>
      <c r="B46" s="354"/>
      <c r="C46" s="354"/>
      <c r="D46" s="354"/>
      <c r="E46" s="358"/>
      <c r="F46" s="354"/>
      <c r="G46" s="354"/>
      <c r="H46" s="354"/>
      <c r="I46" s="354"/>
      <c r="J46" s="354"/>
      <c r="K46" s="354"/>
      <c r="L46" s="359"/>
      <c r="M46" s="346"/>
      <c r="N46" s="360"/>
      <c r="O46" s="359"/>
      <c r="P46" s="359"/>
      <c r="Q46" s="354"/>
      <c r="R46" s="354"/>
      <c r="S46" s="354"/>
    </row>
    <row r="47" spans="1:20" ht="15">
      <c r="A47" s="247" t="s">
        <v>648</v>
      </c>
      <c r="F47" s="248"/>
      <c r="G47" s="247" t="s">
        <v>646</v>
      </c>
      <c r="H47" s="249"/>
      <c r="L47" s="68"/>
      <c r="M47" s="250"/>
      <c r="N47" s="247"/>
      <c r="O47" s="248"/>
      <c r="P47" s="248"/>
      <c r="Q47" s="249"/>
      <c r="R47" s="249"/>
      <c r="S47" s="249"/>
    </row>
    <row r="48" spans="1:20" ht="15">
      <c r="A48" s="246" t="s">
        <v>664</v>
      </c>
      <c r="G48" s="246" t="s">
        <v>643</v>
      </c>
      <c r="L48" s="68"/>
      <c r="M48" s="69"/>
      <c r="N48" s="246" t="s">
        <v>509</v>
      </c>
      <c r="O48" s="68"/>
      <c r="P48" s="68"/>
    </row>
    <row r="49" spans="1:19" ht="15">
      <c r="A49" s="354"/>
      <c r="B49" s="354"/>
      <c r="C49" s="354"/>
      <c r="D49" s="354"/>
      <c r="E49" s="358"/>
      <c r="F49" s="354"/>
      <c r="G49" s="354"/>
      <c r="H49" s="354"/>
      <c r="I49" s="354"/>
      <c r="J49" s="354"/>
      <c r="K49" s="354"/>
      <c r="L49" s="359"/>
      <c r="M49" s="346"/>
      <c r="N49" s="359"/>
      <c r="O49" s="359"/>
      <c r="P49" s="359"/>
      <c r="Q49" s="354"/>
      <c r="R49" s="354"/>
      <c r="S49" s="354"/>
    </row>
    <row r="50" spans="1:19">
      <c r="A50" s="354"/>
      <c r="B50" s="354"/>
      <c r="C50" s="354"/>
      <c r="D50" s="354"/>
      <c r="E50" s="358"/>
      <c r="F50" s="354"/>
      <c r="G50" s="354"/>
      <c r="H50" s="354"/>
      <c r="I50" s="354"/>
      <c r="J50" s="354"/>
      <c r="K50" s="253">
        <f>(K19+K26+K29+K30)/(D19+D26+D29+D30)</f>
        <v>0</v>
      </c>
      <c r="L50" s="354"/>
      <c r="M50" s="354"/>
      <c r="N50" s="354"/>
      <c r="O50" s="354"/>
      <c r="P50" s="354"/>
      <c r="Q50" s="354"/>
      <c r="R50" s="354"/>
      <c r="S50" s="354"/>
    </row>
    <row r="51" spans="1:19">
      <c r="A51" s="354"/>
      <c r="B51" s="354"/>
      <c r="C51" s="354"/>
      <c r="D51" s="354"/>
      <c r="E51" s="358"/>
      <c r="F51" s="354"/>
      <c r="G51" s="354"/>
      <c r="H51" s="354"/>
      <c r="I51" s="354"/>
      <c r="J51" s="354"/>
      <c r="K51" s="354"/>
      <c r="L51" s="354"/>
      <c r="M51" s="354"/>
      <c r="N51" s="354"/>
      <c r="O51" s="354"/>
      <c r="P51" s="354"/>
      <c r="Q51" s="354"/>
      <c r="R51" s="354"/>
      <c r="S51" s="354"/>
    </row>
    <row r="52" spans="1:19">
      <c r="A52" s="354"/>
      <c r="B52" s="354"/>
      <c r="C52" s="354"/>
      <c r="D52" s="354"/>
      <c r="E52" s="358"/>
      <c r="F52" s="354"/>
      <c r="G52" s="354"/>
      <c r="H52" s="354"/>
      <c r="I52" s="354"/>
      <c r="J52" s="354"/>
      <c r="K52" s="354"/>
      <c r="L52" s="354"/>
      <c r="M52" s="354"/>
      <c r="N52" s="354"/>
      <c r="O52" s="354"/>
      <c r="P52" s="354"/>
      <c r="Q52" s="354"/>
      <c r="R52" s="354"/>
      <c r="S52" s="354"/>
    </row>
    <row r="53" spans="1:19">
      <c r="A53" s="354"/>
      <c r="B53" s="354"/>
      <c r="C53" s="354"/>
      <c r="D53" s="354"/>
      <c r="E53" s="358"/>
      <c r="F53" s="354"/>
      <c r="G53" s="354"/>
      <c r="H53" s="354"/>
      <c r="I53" s="354"/>
      <c r="J53" s="354"/>
      <c r="K53" s="354"/>
      <c r="L53" s="354"/>
      <c r="M53" s="354"/>
      <c r="N53" s="354"/>
      <c r="O53" s="354"/>
      <c r="P53" s="354"/>
      <c r="Q53" s="354"/>
      <c r="R53" s="354"/>
      <c r="S53" s="354"/>
    </row>
    <row r="54" spans="1:19">
      <c r="A54" s="354"/>
      <c r="B54" s="354"/>
      <c r="C54" s="354"/>
      <c r="D54" s="354"/>
      <c r="E54" s="358"/>
      <c r="F54" s="354"/>
      <c r="G54" s="354"/>
      <c r="H54" s="354"/>
      <c r="I54" s="354"/>
      <c r="J54" s="354"/>
      <c r="K54" s="354"/>
      <c r="L54" s="354"/>
      <c r="M54" s="354"/>
      <c r="N54" s="354"/>
      <c r="O54" s="354"/>
      <c r="P54" s="354"/>
      <c r="Q54" s="354"/>
      <c r="R54" s="354"/>
      <c r="S54" s="354"/>
    </row>
    <row r="55" spans="1:19">
      <c r="A55" s="354"/>
      <c r="B55" s="354"/>
      <c r="C55" s="354"/>
      <c r="D55" s="354"/>
      <c r="E55" s="358"/>
      <c r="F55" s="354"/>
      <c r="G55" s="354"/>
      <c r="H55" s="354"/>
      <c r="I55" s="354"/>
      <c r="J55" s="354"/>
      <c r="K55" s="354"/>
      <c r="L55" s="354"/>
      <c r="M55" s="354"/>
      <c r="N55" s="354"/>
      <c r="O55" s="354"/>
      <c r="P55" s="354"/>
      <c r="Q55" s="354"/>
      <c r="R55" s="354"/>
      <c r="S55" s="354"/>
    </row>
    <row r="56" spans="1:19">
      <c r="A56" s="354"/>
      <c r="B56" s="354"/>
      <c r="C56" s="354"/>
      <c r="D56" s="354"/>
      <c r="E56" s="358"/>
      <c r="F56" s="354"/>
      <c r="G56" s="354"/>
      <c r="H56" s="354"/>
      <c r="I56" s="354"/>
      <c r="J56" s="354"/>
      <c r="K56" s="354"/>
      <c r="L56" s="354"/>
      <c r="M56" s="354"/>
      <c r="N56" s="354"/>
      <c r="O56" s="354"/>
      <c r="P56" s="354"/>
      <c r="Q56" s="354"/>
      <c r="R56" s="354"/>
      <c r="S56" s="354"/>
    </row>
    <row r="57" spans="1:19">
      <c r="A57" s="354"/>
      <c r="B57" s="354"/>
      <c r="C57" s="354"/>
      <c r="D57" s="354"/>
      <c r="E57" s="358"/>
      <c r="F57" s="354"/>
      <c r="G57" s="354"/>
      <c r="H57" s="354"/>
      <c r="I57" s="354"/>
      <c r="J57" s="354"/>
      <c r="K57" s="354"/>
      <c r="L57" s="354"/>
      <c r="M57" s="354"/>
      <c r="N57" s="354"/>
      <c r="O57" s="354"/>
      <c r="P57" s="354"/>
      <c r="Q57" s="354"/>
      <c r="R57" s="354"/>
      <c r="S57" s="354"/>
    </row>
    <row r="58" spans="1:19">
      <c r="A58" s="354"/>
      <c r="B58" s="354"/>
      <c r="C58" s="354"/>
      <c r="D58" s="354"/>
      <c r="E58" s="358"/>
      <c r="F58" s="354"/>
      <c r="G58" s="354"/>
      <c r="H58" s="354"/>
      <c r="I58" s="354"/>
      <c r="J58" s="354"/>
      <c r="K58" s="354"/>
      <c r="L58" s="354"/>
      <c r="M58" s="354"/>
      <c r="N58" s="354"/>
      <c r="O58" s="354"/>
      <c r="P58" s="354"/>
      <c r="Q58" s="354"/>
      <c r="R58" s="354"/>
      <c r="S58" s="354"/>
    </row>
    <row r="59" spans="1:19">
      <c r="A59" s="354"/>
      <c r="B59" s="354"/>
      <c r="C59" s="354"/>
      <c r="D59" s="354"/>
      <c r="E59" s="358"/>
      <c r="F59" s="354"/>
      <c r="G59" s="354"/>
      <c r="H59" s="354"/>
      <c r="I59" s="354"/>
      <c r="J59" s="354"/>
      <c r="K59" s="354"/>
      <c r="L59" s="354"/>
      <c r="M59" s="354"/>
      <c r="N59" s="354"/>
      <c r="O59" s="354"/>
      <c r="P59" s="354"/>
      <c r="Q59" s="354"/>
      <c r="R59" s="354"/>
      <c r="S59" s="354"/>
    </row>
  </sheetData>
  <sheetProtection password="D52D" sheet="1" formatCells="0" selectLockedCells="1" pivotTables="0"/>
  <mergeCells count="6">
    <mergeCell ref="A45:G45"/>
    <mergeCell ref="L6:M6"/>
    <mergeCell ref="A6:B6"/>
    <mergeCell ref="A3:S3"/>
    <mergeCell ref="A1:S1"/>
    <mergeCell ref="A2:S2"/>
  </mergeCells>
  <printOptions horizontalCentered="1"/>
  <pageMargins left="0.25" right="0.25" top="0.75" bottom="0.5" header="0.51180555555555596" footer="0.3"/>
  <pageSetup paperSize="10000" scale="60" firstPageNumber="0" fitToHeight="0" orientation="landscape" r:id="rId1"/>
  <headerFooter alignWithMargins="0">
    <oddFooter>&amp;C&amp;"Calibri,Regular"&amp;11&amp;P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zoomScale="115" zoomScaleNormal="115" workbookViewId="0"/>
  </sheetViews>
  <sheetFormatPr defaultColWidth="9.140625" defaultRowHeight="15"/>
  <cols>
    <col min="1" max="1" width="9.140625" style="72"/>
    <col min="2" max="2" width="16.7109375" style="72" customWidth="1"/>
    <col min="3" max="3" width="12.85546875" style="72" customWidth="1"/>
    <col min="4" max="4" width="9.140625" style="72"/>
    <col min="5" max="7" width="9.140625" style="72" hidden="1" customWidth="1"/>
    <col min="8" max="16384" width="9.140625" style="72"/>
  </cols>
  <sheetData>
    <row r="1" spans="1:9">
      <c r="A1" s="346"/>
      <c r="B1" s="346"/>
      <c r="C1" s="347" t="s">
        <v>56</v>
      </c>
      <c r="D1" s="346"/>
      <c r="E1" s="346"/>
      <c r="F1" s="346"/>
      <c r="G1" s="346"/>
      <c r="H1" s="346"/>
      <c r="I1" s="346"/>
    </row>
    <row r="2" spans="1:9">
      <c r="A2" s="346"/>
      <c r="B2" s="347" t="s">
        <v>57</v>
      </c>
      <c r="C2" s="348">
        <f>((CPMR!E17+CPMR!E35+CPMR!E26)/(CPMR!E39-CPMR!E27-CPMR!E28))</f>
        <v>0.20473978663513936</v>
      </c>
      <c r="D2" s="346"/>
      <c r="E2" s="346">
        <f>IF(OR(C2&gt;1,C2&lt;0),0,C2)</f>
        <v>0.20473978663513936</v>
      </c>
      <c r="F2" s="346"/>
      <c r="G2" s="346"/>
      <c r="H2" s="346"/>
      <c r="I2" s="346"/>
    </row>
    <row r="3" spans="1:9">
      <c r="A3" s="346"/>
      <c r="B3" s="347" t="s">
        <v>58</v>
      </c>
      <c r="C3" s="348">
        <f>(CPMR!D17+CPMR!D35+CPMR!D26)/(CPMR!D39-CPMR!D27-CPMR!D28)</f>
        <v>7.1428571428571426E-3</v>
      </c>
      <c r="D3" s="346"/>
      <c r="E3" s="346">
        <f t="shared" ref="E3:E21" si="0">IF(OR(C3&gt;1,C3&lt;0),0,C3)</f>
        <v>7.1428571428571426E-3</v>
      </c>
      <c r="F3" s="346"/>
      <c r="G3" s="346"/>
      <c r="H3" s="346"/>
      <c r="I3" s="346"/>
    </row>
    <row r="4" spans="1:9">
      <c r="A4" s="346"/>
      <c r="B4" s="347" t="s">
        <v>59</v>
      </c>
      <c r="C4" s="348">
        <f>(CPMR!E19+CPMR!E20+CPMR!E21)/(CPMR!E39-CPMR!E27-CPMR!E28)</f>
        <v>0.36767041412662599</v>
      </c>
      <c r="D4" s="346"/>
      <c r="E4" s="346">
        <f>IF(OR(C4&gt;1,C4&lt;0),1,C4)</f>
        <v>0.36767041412662599</v>
      </c>
      <c r="F4" s="346"/>
      <c r="G4" s="346"/>
      <c r="H4" s="346"/>
      <c r="I4" s="346"/>
    </row>
    <row r="5" spans="1:9">
      <c r="A5" s="346"/>
      <c r="B5" s="347" t="s">
        <v>60</v>
      </c>
      <c r="C5" s="348">
        <f>(CPMR!E29+CPMR!E30+CPMR!E31+CPMR!E32)/(CPMR!E39-CPMR!E27-CPMR!E28)</f>
        <v>0.40715095157070785</v>
      </c>
      <c r="D5" s="346"/>
      <c r="E5" s="346">
        <f>IF(OR(C5&gt;1,C5&lt;0),1,C5)</f>
        <v>0.40715095157070785</v>
      </c>
      <c r="F5" s="346"/>
      <c r="G5" s="346"/>
      <c r="H5" s="346"/>
      <c r="I5" s="346"/>
    </row>
    <row r="6" spans="1:9">
      <c r="A6" s="346"/>
      <c r="B6" s="347" t="s">
        <v>61</v>
      </c>
      <c r="C6" s="348">
        <f>(CPMR!E22+CPMR!E23)/(CPMR!E39-CPMR!E27-CPMR!E28)</f>
        <v>2.0438847667526867E-2</v>
      </c>
      <c r="D6" s="346"/>
      <c r="E6" s="346">
        <f>IF(OR(C6&gt;1,C6&lt;0),1,C6)</f>
        <v>2.0438847667526867E-2</v>
      </c>
      <c r="F6" s="346"/>
      <c r="G6" s="346"/>
      <c r="H6" s="346"/>
      <c r="I6" s="346"/>
    </row>
    <row r="7" spans="1:9">
      <c r="A7" s="346"/>
      <c r="B7" s="347" t="s">
        <v>62</v>
      </c>
      <c r="C7" s="348">
        <f>(CPMR!E24+CPMR!E25)/(CPMR!E39-CPMR!E27-CPMR!E28)</f>
        <v>0</v>
      </c>
      <c r="D7" s="346"/>
      <c r="E7" s="346">
        <f>IF(OR(C7&gt;1,C7&lt;0),1,C7)</f>
        <v>0</v>
      </c>
      <c r="F7" s="346"/>
      <c r="G7" s="346"/>
      <c r="H7" s="346"/>
      <c r="I7" s="346"/>
    </row>
    <row r="8" spans="1:9" ht="15" hidden="1" customHeight="1">
      <c r="A8" s="346"/>
      <c r="B8" s="347" t="s">
        <v>63</v>
      </c>
      <c r="C8" s="348">
        <f>CPMR!E26/CPMR!E39</f>
        <v>0</v>
      </c>
      <c r="D8" s="346"/>
      <c r="E8" s="346">
        <f t="shared" si="0"/>
        <v>0</v>
      </c>
      <c r="F8" s="346"/>
      <c r="G8" s="346"/>
      <c r="H8" s="346"/>
      <c r="I8" s="346"/>
    </row>
    <row r="9" spans="1:9">
      <c r="A9" s="346"/>
      <c r="B9" s="347" t="s">
        <v>64</v>
      </c>
      <c r="C9" s="349">
        <f>CPMR!G17/CPMR!C17</f>
        <v>0.6</v>
      </c>
      <c r="D9" s="346"/>
      <c r="E9" s="346">
        <f>IF(OR(C9&gt;100,C9&lt;0),0,C9)</f>
        <v>0.6</v>
      </c>
      <c r="F9" s="346"/>
      <c r="G9" s="346"/>
      <c r="H9" s="346"/>
      <c r="I9" s="346"/>
    </row>
    <row r="10" spans="1:9">
      <c r="A10" s="346"/>
      <c r="B10" s="347" t="s">
        <v>65</v>
      </c>
      <c r="C10" s="349">
        <f>CPMR!H17/CPMR!C17</f>
        <v>0.6</v>
      </c>
      <c r="D10" s="346"/>
      <c r="E10" s="346">
        <f>IF(OR(C10&gt;100,C10&lt;0),0,C10)</f>
        <v>0.6</v>
      </c>
      <c r="F10" s="346"/>
      <c r="G10" s="346"/>
      <c r="H10" s="346"/>
      <c r="I10" s="346"/>
    </row>
    <row r="11" spans="1:9">
      <c r="A11" s="346"/>
      <c r="B11" s="347" t="s">
        <v>66</v>
      </c>
      <c r="C11" s="349">
        <f>CPMR!I17/CPMR!C17</f>
        <v>0.6</v>
      </c>
      <c r="D11" s="346"/>
      <c r="E11" s="346">
        <f>IF(OR(C11&gt;100,C11&lt;0),0,C11)</f>
        <v>0.6</v>
      </c>
      <c r="F11" s="346"/>
      <c r="G11" s="346"/>
      <c r="H11" s="346"/>
      <c r="I11" s="346"/>
    </row>
    <row r="12" spans="1:9">
      <c r="A12" s="346"/>
      <c r="B12" s="347" t="s">
        <v>67</v>
      </c>
      <c r="C12" s="348">
        <f>(CPMR!J17+CPMR!J20+CPMR!J26+CPMR!J29+CPMR!J30)/(CPMR!C17+CPMR!C20+CPMR!C26+CPMR!C29+CPMR!C30)</f>
        <v>0.6</v>
      </c>
      <c r="D12" s="346"/>
      <c r="E12" s="346">
        <f t="shared" si="0"/>
        <v>0.6</v>
      </c>
      <c r="F12" s="346"/>
      <c r="G12" s="346"/>
      <c r="H12" s="346"/>
      <c r="I12" s="346"/>
    </row>
    <row r="13" spans="1:9">
      <c r="A13" s="346"/>
      <c r="B13" s="347" t="s">
        <v>68</v>
      </c>
      <c r="C13" s="348">
        <f>CPMR!K17/CPMR!D17</f>
        <v>1.5</v>
      </c>
      <c r="D13" s="346"/>
      <c r="E13" s="346">
        <f t="shared" si="0"/>
        <v>0</v>
      </c>
      <c r="F13" s="346"/>
      <c r="G13" s="346"/>
      <c r="H13" s="346"/>
      <c r="I13" s="346"/>
    </row>
    <row r="14" spans="1:9">
      <c r="A14" s="346"/>
      <c r="B14" s="347" t="s">
        <v>69</v>
      </c>
      <c r="C14" s="348">
        <f>(CPMR!K33-CPMR!K27-CPMR!K28-CPMR!K21-CPMR!K23-CPMR!K25-CPMR!K32)/(CPMR!D33-CPMR!D27-CPMR!D28-CPMR!D21-CPMR!D23-CPMR!D25-CPMR!D32)</f>
        <v>0.52777777777777779</v>
      </c>
      <c r="D14" s="346"/>
      <c r="E14" s="346">
        <f t="shared" si="0"/>
        <v>0.52777777777777779</v>
      </c>
      <c r="F14" s="346">
        <f>CPMR!K33/CPMR!D33</f>
        <v>6.7375886524822695E-2</v>
      </c>
      <c r="G14" s="346">
        <f>(CPMR!K19+CPMR!K26+CPMR!K29+CPMR!K30)/(CPMR!D19+CPMR!D26+CPMR!D29+CPMR!D30)</f>
        <v>0</v>
      </c>
      <c r="H14" s="346"/>
      <c r="I14" s="346"/>
    </row>
    <row r="15" spans="1:9">
      <c r="A15" s="346"/>
      <c r="B15" s="347" t="s">
        <v>70</v>
      </c>
      <c r="C15" s="348">
        <f>CPMR!E39/CPMR!B39</f>
        <v>0.87523758124677087</v>
      </c>
      <c r="D15" s="346"/>
      <c r="E15" s="346">
        <f t="shared" si="0"/>
        <v>0.87523758124677087</v>
      </c>
      <c r="F15" s="346"/>
      <c r="G15" s="346"/>
      <c r="H15" s="346"/>
      <c r="I15" s="346"/>
    </row>
    <row r="16" spans="1:9">
      <c r="A16" s="346"/>
      <c r="B16" s="347" t="s">
        <v>71</v>
      </c>
      <c r="C16" s="348">
        <f>CPMR!D17/CPMR!C17</f>
        <v>0.4</v>
      </c>
      <c r="D16" s="346"/>
      <c r="E16" s="346">
        <f t="shared" si="0"/>
        <v>0.4</v>
      </c>
      <c r="F16" s="346"/>
      <c r="G16" s="346"/>
      <c r="H16" s="346"/>
      <c r="I16" s="346"/>
    </row>
    <row r="17" spans="1:9" hidden="1">
      <c r="A17" s="346"/>
      <c r="B17" s="347" t="s">
        <v>72</v>
      </c>
      <c r="C17" s="348">
        <f>CPMR!F17/CPMR!C17</f>
        <v>0.4</v>
      </c>
      <c r="D17" s="346"/>
      <c r="E17" s="346">
        <f t="shared" si="0"/>
        <v>0.4</v>
      </c>
      <c r="F17" s="346"/>
      <c r="G17" s="346"/>
      <c r="H17" s="346"/>
      <c r="I17" s="346"/>
    </row>
    <row r="18" spans="1:9">
      <c r="A18" s="346"/>
      <c r="B18" s="347" t="s">
        <v>73</v>
      </c>
      <c r="C18" s="348">
        <f>CPMR!S14/CPMR!D14</f>
        <v>1</v>
      </c>
      <c r="D18" s="346"/>
      <c r="E18" s="346">
        <f t="shared" si="0"/>
        <v>1</v>
      </c>
      <c r="F18" s="346"/>
      <c r="G18" s="346"/>
      <c r="H18" s="346"/>
      <c r="I18" s="346"/>
    </row>
    <row r="19" spans="1:9">
      <c r="A19" s="346"/>
      <c r="B19" s="347" t="s">
        <v>74</v>
      </c>
      <c r="C19" s="348" t="e">
        <f>CPMR!S15/CPMR!D15</f>
        <v>#DIV/0!</v>
      </c>
      <c r="D19" s="346"/>
      <c r="E19" s="346" t="e">
        <f t="shared" si="0"/>
        <v>#DIV/0!</v>
      </c>
      <c r="F19" s="346"/>
      <c r="G19" s="346"/>
      <c r="H19" s="346"/>
      <c r="I19" s="346"/>
    </row>
    <row r="20" spans="1:9">
      <c r="A20" s="346"/>
      <c r="B20" s="347" t="s">
        <v>75</v>
      </c>
      <c r="C20" s="348" t="e">
        <f>CPMR!S16/CPMR!D16</f>
        <v>#DIV/0!</v>
      </c>
      <c r="D20" s="346"/>
      <c r="E20" s="346" t="e">
        <f t="shared" si="0"/>
        <v>#DIV/0!</v>
      </c>
      <c r="F20" s="346"/>
      <c r="G20" s="346"/>
      <c r="H20" s="346"/>
      <c r="I20" s="346"/>
    </row>
    <row r="21" spans="1:9" ht="15" hidden="1" customHeight="1">
      <c r="A21" s="346"/>
      <c r="B21" s="347" t="s">
        <v>76</v>
      </c>
      <c r="C21" s="348" t="s">
        <v>88</v>
      </c>
      <c r="D21" s="346"/>
      <c r="E21" s="346">
        <f t="shared" si="0"/>
        <v>0</v>
      </c>
      <c r="F21" s="346"/>
      <c r="G21" s="346"/>
      <c r="H21" s="346"/>
      <c r="I21" s="346"/>
    </row>
    <row r="22" spans="1:9">
      <c r="A22" s="346"/>
      <c r="B22" s="346"/>
      <c r="C22" s="346"/>
      <c r="D22" s="346"/>
      <c r="E22" s="346"/>
      <c r="F22" s="346"/>
      <c r="G22" s="346"/>
      <c r="H22" s="346"/>
      <c r="I22" s="346"/>
    </row>
  </sheetData>
  <sheetProtection sheet="1" objects="1" scenario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37"/>
  <sheetViews>
    <sheetView showGridLines="0" topLeftCell="A84" zoomScale="140" zoomScaleNormal="140" zoomScaleSheetLayoutView="115" workbookViewId="0">
      <selection activeCell="C92" sqref="C92:F92"/>
    </sheetView>
  </sheetViews>
  <sheetFormatPr defaultColWidth="9.140625" defaultRowHeight="12.75"/>
  <cols>
    <col min="1" max="1" width="9.140625" style="285"/>
    <col min="2" max="2" width="2.85546875" style="274" customWidth="1"/>
    <col min="3" max="3" width="9.140625" style="286"/>
    <col min="4" max="4" width="10" style="286" customWidth="1"/>
    <col min="5" max="5" width="10" style="265" customWidth="1"/>
    <col min="6" max="6" width="2.85546875" style="265" customWidth="1"/>
    <col min="7" max="7" width="9.28515625" style="272" customWidth="1"/>
    <col min="8" max="8" width="6" style="265" customWidth="1"/>
    <col min="9" max="9" width="8.5703125" style="265" customWidth="1"/>
    <col min="10" max="10" width="8.7109375" style="265" customWidth="1"/>
    <col min="11" max="15" width="9.140625" style="265"/>
    <col min="16" max="17" width="4.85546875" style="263" hidden="1" customWidth="1"/>
    <col min="18" max="18" width="18.140625" style="266" hidden="1" customWidth="1"/>
    <col min="19" max="20" width="9.140625" style="263"/>
    <col min="21" max="16384" width="9.140625" style="265"/>
  </cols>
  <sheetData>
    <row r="1" spans="1:20">
      <c r="B1" s="276" t="s">
        <v>3</v>
      </c>
      <c r="T1" s="265"/>
    </row>
    <row r="2" spans="1:20">
      <c r="A2" s="273" t="s">
        <v>162</v>
      </c>
      <c r="C2" s="275"/>
      <c r="D2" s="387" t="s">
        <v>642</v>
      </c>
      <c r="E2" s="387"/>
      <c r="F2" s="387"/>
      <c r="G2" s="387"/>
      <c r="H2" s="387"/>
      <c r="I2" s="387"/>
      <c r="J2" s="263"/>
      <c r="K2" s="273" t="s">
        <v>163</v>
      </c>
      <c r="L2" s="390">
        <v>45371</v>
      </c>
      <c r="M2" s="390"/>
      <c r="N2" s="390"/>
      <c r="O2" s="390"/>
      <c r="T2" s="265"/>
    </row>
    <row r="3" spans="1:20">
      <c r="A3" s="273" t="s">
        <v>164</v>
      </c>
      <c r="C3" s="275"/>
      <c r="D3" s="387" t="s">
        <v>646</v>
      </c>
      <c r="E3" s="387"/>
      <c r="F3" s="387"/>
      <c r="G3" s="387"/>
      <c r="H3" s="387"/>
      <c r="I3" s="387"/>
      <c r="J3" s="263"/>
      <c r="K3" s="273" t="s">
        <v>165</v>
      </c>
      <c r="L3" s="391" t="s">
        <v>643</v>
      </c>
      <c r="M3" s="391"/>
      <c r="N3" s="391"/>
      <c r="O3" s="391"/>
      <c r="T3" s="265"/>
    </row>
    <row r="4" spans="1:20">
      <c r="A4" s="273"/>
      <c r="C4" s="275"/>
      <c r="D4" s="275"/>
      <c r="E4" s="263"/>
      <c r="F4" s="263"/>
      <c r="G4" s="264"/>
      <c r="H4" s="263"/>
      <c r="I4" s="263"/>
      <c r="J4" s="263"/>
      <c r="K4" s="263"/>
      <c r="L4" s="263"/>
      <c r="M4" s="263"/>
      <c r="N4" s="263"/>
      <c r="O4" s="263"/>
      <c r="T4" s="265"/>
    </row>
    <row r="5" spans="1:20">
      <c r="A5" s="273"/>
      <c r="C5" s="275"/>
      <c r="D5" s="275"/>
      <c r="E5" s="263"/>
      <c r="F5" s="263"/>
      <c r="G5" s="264"/>
      <c r="H5" s="263"/>
      <c r="I5" s="263"/>
      <c r="J5" s="263"/>
      <c r="K5" s="263"/>
      <c r="L5" s="263"/>
      <c r="M5" s="263"/>
      <c r="N5" s="263"/>
      <c r="O5" s="263"/>
      <c r="T5" s="265"/>
    </row>
    <row r="6" spans="1:20" ht="28.9" customHeight="1">
      <c r="A6" s="392" t="s">
        <v>517</v>
      </c>
      <c r="B6" s="392"/>
      <c r="C6" s="392"/>
      <c r="D6" s="392"/>
      <c r="E6" s="392"/>
      <c r="F6" s="392"/>
      <c r="G6" s="392"/>
      <c r="H6" s="392"/>
      <c r="I6" s="392"/>
      <c r="J6" s="392"/>
      <c r="K6" s="392"/>
      <c r="L6" s="392"/>
      <c r="M6" s="392"/>
      <c r="N6" s="392"/>
      <c r="O6" s="392"/>
      <c r="T6" s="265"/>
    </row>
    <row r="7" spans="1:20">
      <c r="A7" s="273"/>
      <c r="B7" s="276"/>
      <c r="C7" s="275"/>
      <c r="D7" s="275"/>
      <c r="E7" s="263"/>
      <c r="F7" s="263"/>
      <c r="G7" s="264"/>
      <c r="H7" s="263"/>
      <c r="I7" s="263"/>
      <c r="J7" s="263"/>
      <c r="K7" s="263"/>
      <c r="L7" s="263"/>
      <c r="M7" s="263"/>
      <c r="N7" s="263"/>
      <c r="O7" s="263"/>
      <c r="T7" s="265"/>
    </row>
    <row r="8" spans="1:20">
      <c r="A8" s="273" t="s">
        <v>344</v>
      </c>
      <c r="B8" s="276"/>
      <c r="C8" s="275"/>
      <c r="D8" s="275"/>
      <c r="E8" s="263"/>
      <c r="F8" s="263"/>
      <c r="G8" s="264"/>
      <c r="H8" s="263"/>
      <c r="I8" s="263"/>
      <c r="J8" s="263"/>
      <c r="K8" s="263"/>
      <c r="L8" s="263"/>
      <c r="M8" s="263"/>
      <c r="N8" s="263"/>
      <c r="O8" s="263"/>
      <c r="R8" s="266" t="str">
        <f>IF(COUNTA(B10,B12,E13,B15,G16)=5,criteria!I34,criteria!C34)</f>
        <v xml:space="preserve">Compliant </v>
      </c>
      <c r="T8" s="265"/>
    </row>
    <row r="9" spans="1:20" ht="15" customHeight="1" thickBot="1">
      <c r="A9" s="273"/>
      <c r="B9" s="235"/>
      <c r="C9" s="275"/>
      <c r="D9" s="275"/>
      <c r="E9" s="263"/>
      <c r="F9" s="263"/>
      <c r="G9" s="264"/>
      <c r="H9" s="263"/>
      <c r="I9" s="263"/>
      <c r="J9" s="263"/>
      <c r="K9" s="263"/>
      <c r="L9" s="263"/>
      <c r="M9" s="263"/>
      <c r="N9" s="263"/>
      <c r="O9" s="263"/>
      <c r="T9" s="265"/>
    </row>
    <row r="10" spans="1:20" ht="15" customHeight="1" thickBot="1">
      <c r="A10" s="273"/>
      <c r="B10" s="371" t="s">
        <v>644</v>
      </c>
      <c r="C10" s="275" t="s">
        <v>338</v>
      </c>
      <c r="D10" s="275"/>
      <c r="E10" s="263"/>
      <c r="F10" s="277"/>
      <c r="G10" s="278"/>
      <c r="H10" s="263"/>
      <c r="I10" s="263"/>
      <c r="J10" s="263"/>
      <c r="K10" s="263"/>
      <c r="L10" s="263"/>
      <c r="M10" s="263"/>
      <c r="N10" s="263"/>
      <c r="O10" s="263"/>
      <c r="R10" s="263"/>
      <c r="T10" s="265"/>
    </row>
    <row r="11" spans="1:20" ht="15" customHeight="1" thickBot="1">
      <c r="A11" s="273"/>
      <c r="B11" s="238"/>
      <c r="C11" s="275"/>
      <c r="D11" s="275"/>
      <c r="E11" s="263"/>
      <c r="F11" s="277"/>
      <c r="G11" s="278"/>
      <c r="H11" s="263"/>
      <c r="I11" s="263"/>
      <c r="J11" s="263"/>
      <c r="K11" s="263"/>
      <c r="L11" s="263"/>
      <c r="M11" s="263"/>
      <c r="N11" s="263"/>
      <c r="O11" s="263"/>
      <c r="T11" s="265"/>
    </row>
    <row r="12" spans="1:20" ht="15" customHeight="1" thickBot="1">
      <c r="A12" s="273"/>
      <c r="B12" s="371" t="s">
        <v>644</v>
      </c>
      <c r="C12" s="275" t="s">
        <v>339</v>
      </c>
      <c r="D12" s="275"/>
      <c r="E12" s="263"/>
      <c r="F12" s="277"/>
      <c r="G12" s="278"/>
      <c r="H12" s="263"/>
      <c r="I12" s="263"/>
      <c r="J12" s="263"/>
      <c r="K12" s="263"/>
      <c r="L12" s="263"/>
      <c r="M12" s="263"/>
      <c r="N12" s="263"/>
      <c r="O12" s="263"/>
      <c r="T12" s="265"/>
    </row>
    <row r="13" spans="1:20" ht="15" customHeight="1">
      <c r="A13" s="273"/>
      <c r="B13" s="238"/>
      <c r="C13" s="275" t="s">
        <v>448</v>
      </c>
      <c r="D13" s="275"/>
      <c r="E13" s="379" t="s">
        <v>672</v>
      </c>
      <c r="F13" s="379"/>
      <c r="G13" s="379"/>
      <c r="H13" s="379"/>
      <c r="I13" s="379"/>
      <c r="J13" s="379"/>
      <c r="K13" s="379"/>
      <c r="L13" s="379"/>
      <c r="M13" s="379"/>
      <c r="N13" s="263"/>
      <c r="O13" s="263"/>
      <c r="T13" s="265"/>
    </row>
    <row r="14" spans="1:20" ht="15" customHeight="1" thickBot="1">
      <c r="A14" s="273"/>
      <c r="B14" s="238"/>
      <c r="C14" s="275"/>
      <c r="D14" s="275"/>
      <c r="E14" s="263"/>
      <c r="F14" s="277"/>
      <c r="G14" s="278"/>
      <c r="H14" s="263"/>
      <c r="I14" s="263"/>
      <c r="J14" s="263"/>
      <c r="K14" s="263"/>
      <c r="L14" s="263"/>
      <c r="M14" s="263"/>
      <c r="N14" s="263"/>
      <c r="O14" s="263"/>
      <c r="T14" s="265"/>
    </row>
    <row r="15" spans="1:20" ht="15" customHeight="1" thickBot="1">
      <c r="A15" s="273"/>
      <c r="B15" s="371" t="s">
        <v>644</v>
      </c>
      <c r="C15" s="275" t="s">
        <v>340</v>
      </c>
      <c r="D15" s="275"/>
      <c r="E15" s="263"/>
      <c r="F15" s="277"/>
      <c r="G15" s="278"/>
      <c r="H15" s="263"/>
      <c r="I15" s="263"/>
      <c r="J15" s="263"/>
      <c r="K15" s="263"/>
      <c r="L15" s="263"/>
      <c r="M15" s="263"/>
      <c r="N15" s="263"/>
      <c r="O15" s="263"/>
      <c r="T15" s="265"/>
    </row>
    <row r="16" spans="1:20" ht="15" customHeight="1">
      <c r="A16" s="273"/>
      <c r="B16" s="238"/>
      <c r="C16" s="281" t="s">
        <v>449</v>
      </c>
      <c r="D16" s="275"/>
      <c r="E16" s="263"/>
      <c r="F16" s="277"/>
      <c r="G16" s="388">
        <v>44957</v>
      </c>
      <c r="H16" s="389"/>
      <c r="I16" s="389"/>
      <c r="J16" s="389"/>
      <c r="K16" s="389"/>
      <c r="L16" s="389"/>
      <c r="M16" s="389"/>
      <c r="N16" s="263"/>
      <c r="O16" s="263"/>
      <c r="T16" s="265"/>
    </row>
    <row r="17" spans="1:20" ht="15" customHeight="1">
      <c r="A17" s="273"/>
      <c r="B17" s="235"/>
      <c r="C17" s="275"/>
      <c r="D17" s="275"/>
      <c r="E17" s="263"/>
      <c r="F17" s="263"/>
      <c r="G17" s="264"/>
      <c r="H17" s="263"/>
      <c r="I17" s="263"/>
      <c r="J17" s="263"/>
      <c r="K17" s="263"/>
      <c r="L17" s="263"/>
      <c r="M17" s="263"/>
      <c r="N17" s="263"/>
      <c r="O17" s="263"/>
      <c r="T17" s="265"/>
    </row>
    <row r="18" spans="1:20">
      <c r="A18" s="273" t="s">
        <v>166</v>
      </c>
      <c r="B18" s="235"/>
      <c r="C18" s="275"/>
      <c r="D18" s="275"/>
      <c r="E18" s="263"/>
      <c r="F18" s="263"/>
      <c r="G18" s="264"/>
      <c r="H18" s="263"/>
      <c r="I18" s="263"/>
      <c r="J18" s="263"/>
      <c r="K18" s="263"/>
      <c r="L18" s="263"/>
      <c r="M18" s="263"/>
      <c r="N18" s="263"/>
      <c r="O18" s="263"/>
      <c r="R18" s="267" t="str">
        <f>IF(R26=3,criteria!I35,IF(AND(R21=1,R26=2),criteria!G35,IF(AND(R21=1,R26=1),criteria!E35,criteria!C35)))</f>
        <v xml:space="preserve">Fully Compliant </v>
      </c>
      <c r="T18" s="265"/>
    </row>
    <row r="19" spans="1:20">
      <c r="A19" s="273" t="s">
        <v>345</v>
      </c>
      <c r="B19" s="235"/>
      <c r="C19" s="275"/>
      <c r="D19" s="275"/>
      <c r="E19" s="263"/>
      <c r="F19" s="263"/>
      <c r="G19" s="264"/>
      <c r="H19" s="263"/>
      <c r="I19" s="263"/>
      <c r="J19" s="263"/>
      <c r="K19" s="273"/>
      <c r="L19" s="263"/>
      <c r="M19" s="263"/>
      <c r="N19" s="263"/>
      <c r="O19" s="263"/>
      <c r="R19" s="266" t="str">
        <f>IF(COUNTA(B21,G25,B27)=3,criteria!I35,criteria!C35)</f>
        <v xml:space="preserve">Fully Compliant </v>
      </c>
      <c r="T19" s="265"/>
    </row>
    <row r="20" spans="1:20" ht="15" customHeight="1" thickBot="1">
      <c r="A20" s="273"/>
      <c r="B20" s="235"/>
      <c r="C20" s="275"/>
      <c r="D20" s="275"/>
      <c r="E20" s="263"/>
      <c r="F20" s="263"/>
      <c r="G20" s="264"/>
      <c r="H20" s="263"/>
      <c r="I20" s="263"/>
      <c r="J20" s="263"/>
      <c r="K20" s="263"/>
      <c r="L20" s="263"/>
      <c r="M20" s="263"/>
      <c r="N20" s="263"/>
      <c r="O20" s="263"/>
      <c r="T20" s="265"/>
    </row>
    <row r="21" spans="1:20" ht="15" customHeight="1" thickBot="1">
      <c r="A21" s="273"/>
      <c r="B21" s="371" t="s">
        <v>644</v>
      </c>
      <c r="C21" s="275" t="s">
        <v>346</v>
      </c>
      <c r="D21" s="275"/>
      <c r="E21" s="263"/>
      <c r="F21" s="277"/>
      <c r="G21" s="278"/>
      <c r="H21" s="263"/>
      <c r="I21" s="263"/>
      <c r="J21" s="263"/>
      <c r="K21" s="263"/>
      <c r="L21" s="263"/>
      <c r="M21" s="263"/>
      <c r="N21" s="263"/>
      <c r="O21" s="263"/>
      <c r="R21" s="263">
        <f>COUNTA(B21)</f>
        <v>1</v>
      </c>
      <c r="T21" s="265"/>
    </row>
    <row r="22" spans="1:20" ht="15" customHeight="1" thickBot="1">
      <c r="A22" s="273"/>
      <c r="B22" s="238"/>
      <c r="C22" s="275"/>
      <c r="D22" s="275"/>
      <c r="E22" s="263"/>
      <c r="F22" s="277"/>
      <c r="G22" s="278"/>
      <c r="H22" s="263"/>
      <c r="I22" s="263"/>
      <c r="J22" s="263"/>
      <c r="K22" s="263"/>
      <c r="L22" s="263"/>
      <c r="M22" s="263"/>
      <c r="N22" s="263"/>
      <c r="O22" s="263"/>
      <c r="R22" s="263"/>
      <c r="T22" s="265"/>
    </row>
    <row r="23" spans="1:20" ht="15" customHeight="1" thickBot="1">
      <c r="A23" s="273"/>
      <c r="B23" s="371" t="s">
        <v>644</v>
      </c>
      <c r="C23" s="275" t="s">
        <v>347</v>
      </c>
      <c r="D23" s="275"/>
      <c r="E23" s="263"/>
      <c r="F23" s="277"/>
      <c r="G23" s="278"/>
      <c r="H23" s="263"/>
      <c r="I23" s="263"/>
      <c r="J23" s="263"/>
      <c r="K23" s="263"/>
      <c r="L23" s="263"/>
      <c r="M23" s="263"/>
      <c r="N23" s="263"/>
      <c r="O23" s="263"/>
      <c r="R23" s="263">
        <f>IF(COUNTA(B23,G25)=2,1,0)</f>
        <v>1</v>
      </c>
      <c r="T23" s="265"/>
    </row>
    <row r="24" spans="1:20" ht="15" customHeight="1">
      <c r="A24" s="273"/>
      <c r="B24" s="238"/>
      <c r="C24" s="275" t="s">
        <v>348</v>
      </c>
      <c r="D24" s="275"/>
      <c r="E24" s="263"/>
      <c r="F24" s="277"/>
      <c r="G24" s="278"/>
      <c r="H24" s="263"/>
      <c r="I24" s="263"/>
      <c r="J24" s="263"/>
      <c r="K24" s="263"/>
      <c r="L24" s="263"/>
      <c r="M24" s="263"/>
      <c r="N24" s="263"/>
      <c r="O24" s="263"/>
      <c r="R24" s="263"/>
      <c r="T24" s="265"/>
    </row>
    <row r="25" spans="1:20" ht="15" customHeight="1">
      <c r="A25" s="273"/>
      <c r="B25" s="238"/>
      <c r="C25" s="281" t="s">
        <v>449</v>
      </c>
      <c r="D25" s="275"/>
      <c r="E25" s="263"/>
      <c r="F25" s="277"/>
      <c r="G25" s="393" t="s">
        <v>671</v>
      </c>
      <c r="H25" s="393"/>
      <c r="I25" s="393"/>
      <c r="J25" s="393"/>
      <c r="K25" s="393"/>
      <c r="L25" s="393"/>
      <c r="M25" s="393"/>
      <c r="N25" s="263"/>
      <c r="O25" s="263"/>
      <c r="R25" s="263">
        <f>COUNTA(B27)</f>
        <v>1</v>
      </c>
      <c r="T25" s="265"/>
    </row>
    <row r="26" spans="1:20" ht="15" customHeight="1" thickBot="1">
      <c r="A26" s="273"/>
      <c r="B26" s="238"/>
      <c r="C26" s="275"/>
      <c r="D26" s="275"/>
      <c r="E26" s="263"/>
      <c r="F26" s="277"/>
      <c r="G26" s="278"/>
      <c r="H26" s="263"/>
      <c r="I26" s="263"/>
      <c r="J26" s="263"/>
      <c r="K26" s="263"/>
      <c r="L26" s="263"/>
      <c r="M26" s="263"/>
      <c r="N26" s="263"/>
      <c r="O26" s="263"/>
      <c r="R26" s="266">
        <f>SUM(R21:R25)</f>
        <v>3</v>
      </c>
      <c r="T26" s="265"/>
    </row>
    <row r="27" spans="1:20" ht="15" customHeight="1" thickBot="1">
      <c r="A27" s="273"/>
      <c r="B27" s="371" t="s">
        <v>644</v>
      </c>
      <c r="C27" s="275" t="s">
        <v>349</v>
      </c>
      <c r="D27" s="275"/>
      <c r="E27" s="263"/>
      <c r="F27" s="277"/>
      <c r="G27" s="278"/>
      <c r="H27" s="263"/>
      <c r="I27" s="263"/>
      <c r="J27" s="263"/>
      <c r="K27" s="263"/>
      <c r="L27" s="263"/>
      <c r="M27" s="263"/>
      <c r="N27" s="263"/>
      <c r="O27" s="263"/>
      <c r="T27" s="265"/>
    </row>
    <row r="28" spans="1:20" ht="15" customHeight="1">
      <c r="A28" s="273"/>
      <c r="B28" s="235"/>
      <c r="C28" s="275"/>
      <c r="D28" s="275"/>
      <c r="E28" s="263"/>
      <c r="F28" s="263"/>
      <c r="G28" s="264"/>
      <c r="H28" s="263"/>
      <c r="I28" s="263"/>
      <c r="J28" s="263"/>
      <c r="K28" s="263"/>
      <c r="L28" s="263"/>
      <c r="M28" s="263"/>
      <c r="N28" s="263"/>
      <c r="O28" s="263"/>
      <c r="T28" s="265"/>
    </row>
    <row r="29" spans="1:20" ht="15" customHeight="1">
      <c r="A29" s="273" t="s">
        <v>387</v>
      </c>
      <c r="B29" s="235"/>
      <c r="C29" s="275"/>
      <c r="D29" s="275"/>
      <c r="E29" s="263"/>
      <c r="F29" s="263"/>
      <c r="G29" s="264"/>
      <c r="H29" s="263"/>
      <c r="I29" s="263"/>
      <c r="J29" s="263"/>
      <c r="K29" s="263"/>
      <c r="L29" s="263"/>
      <c r="M29" s="263"/>
      <c r="N29" s="263"/>
      <c r="O29" s="263"/>
      <c r="T29" s="265"/>
    </row>
    <row r="30" spans="1:20" ht="15" customHeight="1" thickBot="1">
      <c r="A30" s="273"/>
      <c r="B30" s="235"/>
      <c r="C30" s="275"/>
      <c r="D30" s="275"/>
      <c r="E30" s="263"/>
      <c r="F30" s="263"/>
      <c r="G30" s="264"/>
      <c r="H30" s="263"/>
      <c r="I30" s="263"/>
      <c r="J30" s="263"/>
      <c r="K30" s="263"/>
      <c r="L30" s="263"/>
      <c r="M30" s="263"/>
      <c r="N30" s="263"/>
      <c r="O30" s="263"/>
      <c r="R30" s="266" t="str">
        <f>IF(CPMR!B24=0, "n/a", Questionnaire!R32)</f>
        <v>n/a</v>
      </c>
      <c r="T30" s="265"/>
    </row>
    <row r="31" spans="1:20" ht="15" customHeight="1" thickBot="1">
      <c r="A31" s="273"/>
      <c r="B31" s="236"/>
      <c r="C31" s="275" t="s">
        <v>307</v>
      </c>
      <c r="D31" s="275"/>
      <c r="E31" s="263"/>
      <c r="F31" s="263"/>
      <c r="G31" s="264"/>
      <c r="H31" s="263"/>
      <c r="I31" s="263"/>
      <c r="J31" s="263"/>
      <c r="K31" s="263"/>
      <c r="L31" s="263"/>
      <c r="M31" s="263"/>
      <c r="N31" s="263"/>
      <c r="O31" s="263"/>
      <c r="T31" s="265"/>
    </row>
    <row r="32" spans="1:20" ht="15" customHeight="1" thickBot="1">
      <c r="A32" s="273"/>
      <c r="B32" s="235"/>
      <c r="C32" s="275"/>
      <c r="D32" s="275"/>
      <c r="E32" s="263"/>
      <c r="F32" s="263"/>
      <c r="G32" s="264"/>
      <c r="H32" s="263"/>
      <c r="I32" s="263"/>
      <c r="J32" s="263"/>
      <c r="K32" s="263"/>
      <c r="L32" s="263"/>
      <c r="M32" s="263"/>
      <c r="N32" s="263"/>
      <c r="O32" s="263"/>
      <c r="R32" s="266" t="str">
        <f>IF(COUNTA(B31:B41)=5,criteria!I17,criteria!C17)</f>
        <v xml:space="preserve">Not Compliant </v>
      </c>
      <c r="T32" s="265"/>
    </row>
    <row r="33" spans="1:20" ht="15" customHeight="1" thickBot="1">
      <c r="A33" s="273"/>
      <c r="B33" s="236"/>
      <c r="C33" s="275" t="s">
        <v>308</v>
      </c>
      <c r="D33" s="275"/>
      <c r="E33" s="263"/>
      <c r="F33" s="263"/>
      <c r="G33" s="264"/>
      <c r="H33" s="263"/>
      <c r="I33" s="263"/>
      <c r="J33" s="263"/>
      <c r="K33" s="263"/>
      <c r="L33" s="263"/>
      <c r="M33" s="263"/>
      <c r="N33" s="263"/>
      <c r="O33" s="263"/>
      <c r="T33" s="265"/>
    </row>
    <row r="34" spans="1:20" ht="15" customHeight="1">
      <c r="A34" s="273"/>
      <c r="B34" s="235"/>
      <c r="C34" s="275" t="s">
        <v>309</v>
      </c>
      <c r="D34" s="275"/>
      <c r="E34" s="263"/>
      <c r="F34" s="263"/>
      <c r="G34" s="264"/>
      <c r="H34" s="263"/>
      <c r="I34" s="263"/>
      <c r="J34" s="263"/>
      <c r="K34" s="263"/>
      <c r="L34" s="263"/>
      <c r="M34" s="263"/>
      <c r="N34" s="263"/>
      <c r="O34" s="263"/>
      <c r="T34" s="265"/>
    </row>
    <row r="35" spans="1:20" ht="15" customHeight="1" thickBot="1">
      <c r="A35" s="273"/>
      <c r="B35" s="235"/>
      <c r="C35" s="275"/>
      <c r="D35" s="275"/>
      <c r="E35" s="263"/>
      <c r="F35" s="263"/>
      <c r="G35" s="264"/>
      <c r="H35" s="263"/>
      <c r="I35" s="263"/>
      <c r="J35" s="263"/>
      <c r="K35" s="263"/>
      <c r="L35" s="263"/>
      <c r="M35" s="263"/>
      <c r="N35" s="263"/>
      <c r="O35" s="263"/>
      <c r="T35" s="265"/>
    </row>
    <row r="36" spans="1:20" ht="15" customHeight="1" thickBot="1">
      <c r="A36" s="273"/>
      <c r="B36" s="236"/>
      <c r="C36" s="275" t="s">
        <v>310</v>
      </c>
      <c r="D36" s="275"/>
      <c r="E36" s="263"/>
      <c r="F36" s="263"/>
      <c r="G36" s="264"/>
      <c r="H36" s="263"/>
      <c r="I36" s="263"/>
      <c r="J36" s="263"/>
      <c r="K36" s="263"/>
      <c r="L36" s="263"/>
      <c r="M36" s="263"/>
      <c r="N36" s="263"/>
      <c r="O36" s="263"/>
      <c r="T36" s="265"/>
    </row>
    <row r="37" spans="1:20" ht="15" customHeight="1">
      <c r="A37" s="273"/>
      <c r="B37" s="238"/>
      <c r="C37" s="275" t="s">
        <v>311</v>
      </c>
      <c r="D37" s="275"/>
      <c r="E37" s="263"/>
      <c r="F37" s="263"/>
      <c r="G37" s="264"/>
      <c r="H37" s="263"/>
      <c r="I37" s="263"/>
      <c r="J37" s="263"/>
      <c r="K37" s="263"/>
      <c r="L37" s="263"/>
      <c r="M37" s="263"/>
      <c r="N37" s="263"/>
      <c r="O37" s="263"/>
      <c r="T37" s="265"/>
    </row>
    <row r="38" spans="1:20" ht="15" customHeight="1" thickBot="1">
      <c r="A38" s="273"/>
      <c r="B38" s="235"/>
      <c r="C38" s="275"/>
      <c r="D38" s="275"/>
      <c r="E38" s="263"/>
      <c r="F38" s="263"/>
      <c r="G38" s="264"/>
      <c r="H38" s="263"/>
      <c r="I38" s="263"/>
      <c r="J38" s="263"/>
      <c r="K38" s="263"/>
      <c r="L38" s="263"/>
      <c r="M38" s="263"/>
      <c r="N38" s="263"/>
      <c r="O38" s="263"/>
      <c r="T38" s="265"/>
    </row>
    <row r="39" spans="1:20" ht="15" customHeight="1" thickBot="1">
      <c r="A39" s="273"/>
      <c r="B39" s="236"/>
      <c r="C39" s="275" t="s">
        <v>312</v>
      </c>
      <c r="D39" s="275"/>
      <c r="E39" s="263"/>
      <c r="F39" s="263"/>
      <c r="G39" s="264"/>
      <c r="H39" s="263"/>
      <c r="I39" s="263"/>
      <c r="J39" s="263"/>
      <c r="K39" s="263"/>
      <c r="L39" s="263"/>
      <c r="M39" s="263"/>
      <c r="N39" s="263"/>
      <c r="O39" s="263"/>
      <c r="T39" s="265"/>
    </row>
    <row r="40" spans="1:20" ht="15" customHeight="1" thickBot="1">
      <c r="A40" s="273"/>
      <c r="B40" s="235"/>
      <c r="C40" s="275"/>
      <c r="D40" s="275"/>
      <c r="E40" s="263"/>
      <c r="F40" s="263"/>
      <c r="G40" s="264"/>
      <c r="H40" s="263"/>
      <c r="I40" s="263"/>
      <c r="J40" s="263"/>
      <c r="K40" s="263"/>
      <c r="L40" s="263"/>
      <c r="M40" s="263"/>
      <c r="N40" s="263"/>
      <c r="O40" s="263"/>
      <c r="T40" s="265"/>
    </row>
    <row r="41" spans="1:20" ht="15" customHeight="1" thickBot="1">
      <c r="A41" s="273"/>
      <c r="B41" s="236"/>
      <c r="C41" s="275" t="s">
        <v>313</v>
      </c>
      <c r="D41" s="275"/>
      <c r="E41" s="263"/>
      <c r="F41" s="263"/>
      <c r="G41" s="264"/>
      <c r="H41" s="263"/>
      <c r="I41" s="263"/>
      <c r="J41" s="263"/>
      <c r="K41" s="263"/>
      <c r="L41" s="263"/>
      <c r="M41" s="263"/>
      <c r="N41" s="263"/>
      <c r="O41" s="263"/>
      <c r="T41" s="265"/>
    </row>
    <row r="42" spans="1:20" ht="15" customHeight="1">
      <c r="A42" s="273"/>
      <c r="B42" s="235"/>
      <c r="C42" s="275" t="s">
        <v>314</v>
      </c>
      <c r="D42" s="275"/>
      <c r="E42" s="263"/>
      <c r="F42" s="263"/>
      <c r="G42" s="264"/>
      <c r="H42" s="263"/>
      <c r="I42" s="263"/>
      <c r="J42" s="263"/>
      <c r="K42" s="263"/>
      <c r="L42" s="263"/>
      <c r="M42" s="263"/>
      <c r="N42" s="263"/>
      <c r="O42" s="263"/>
      <c r="T42" s="265"/>
    </row>
    <row r="43" spans="1:20" ht="15" customHeight="1">
      <c r="A43" s="273"/>
      <c r="B43" s="235"/>
      <c r="C43" s="275" t="s">
        <v>315</v>
      </c>
      <c r="D43" s="275"/>
      <c r="E43" s="263"/>
      <c r="F43" s="263"/>
      <c r="G43" s="264"/>
      <c r="H43" s="263"/>
      <c r="I43" s="263"/>
      <c r="J43" s="263"/>
      <c r="K43" s="263"/>
      <c r="L43" s="263"/>
      <c r="M43" s="263"/>
      <c r="N43" s="263"/>
      <c r="O43" s="263"/>
      <c r="T43" s="265"/>
    </row>
    <row r="44" spans="1:20" ht="15" customHeight="1">
      <c r="A44" s="273"/>
      <c r="B44" s="235"/>
      <c r="C44" s="275"/>
      <c r="D44" s="275"/>
      <c r="E44" s="263"/>
      <c r="F44" s="263"/>
      <c r="G44" s="264"/>
      <c r="H44" s="263"/>
      <c r="I44" s="263"/>
      <c r="J44" s="263"/>
      <c r="K44" s="263"/>
      <c r="L44" s="263"/>
      <c r="M44" s="263"/>
      <c r="N44" s="263"/>
      <c r="O44" s="263"/>
      <c r="T44" s="265"/>
    </row>
    <row r="45" spans="1:20" ht="15" customHeight="1">
      <c r="A45" s="273" t="s">
        <v>469</v>
      </c>
      <c r="B45" s="235"/>
      <c r="C45" s="275"/>
      <c r="D45" s="275"/>
      <c r="E45" s="263"/>
      <c r="F45" s="263"/>
      <c r="G45" s="264"/>
      <c r="H45" s="263"/>
      <c r="I45" s="263"/>
      <c r="J45" s="263"/>
      <c r="K45" s="263"/>
      <c r="L45" s="263"/>
      <c r="M45" s="263"/>
      <c r="N45" s="263"/>
      <c r="O45" s="263"/>
      <c r="T45" s="265"/>
    </row>
    <row r="46" spans="1:20" ht="15" customHeight="1" thickBot="1">
      <c r="A46" s="273"/>
      <c r="B46" s="235"/>
      <c r="C46" s="275"/>
      <c r="D46" s="275"/>
      <c r="E46" s="263"/>
      <c r="F46" s="263"/>
      <c r="G46" s="264"/>
      <c r="H46" s="263"/>
      <c r="I46" s="263"/>
      <c r="J46" s="263"/>
      <c r="K46" s="263"/>
      <c r="L46" s="263"/>
      <c r="M46" s="263"/>
      <c r="N46" s="263"/>
      <c r="O46" s="263"/>
      <c r="R46" s="266" t="str">
        <f>IF(CPMR!B26=0, "n/a", Questionnaire!R48)</f>
        <v>n/a</v>
      </c>
      <c r="T46" s="265"/>
    </row>
    <row r="47" spans="1:20" ht="15" customHeight="1" thickBot="1">
      <c r="A47" s="273"/>
      <c r="B47" s="236"/>
      <c r="C47" s="275" t="s">
        <v>299</v>
      </c>
      <c r="D47" s="275"/>
      <c r="E47" s="263"/>
      <c r="F47" s="263"/>
      <c r="G47" s="264"/>
      <c r="H47" s="263"/>
      <c r="I47" s="263"/>
      <c r="J47" s="263"/>
      <c r="K47" s="263"/>
      <c r="L47" s="263"/>
      <c r="M47" s="263"/>
      <c r="N47" s="263"/>
      <c r="O47" s="263"/>
      <c r="T47" s="265"/>
    </row>
    <row r="48" spans="1:20" ht="15" customHeight="1" thickBot="1">
      <c r="A48" s="273"/>
      <c r="B48" s="235"/>
      <c r="C48" s="275"/>
      <c r="D48" s="275"/>
      <c r="E48" s="263"/>
      <c r="F48" s="263"/>
      <c r="G48" s="264"/>
      <c r="H48" s="263"/>
      <c r="I48" s="263"/>
      <c r="J48" s="263"/>
      <c r="K48" s="263"/>
      <c r="L48" s="263"/>
      <c r="M48" s="263"/>
      <c r="N48" s="263"/>
      <c r="O48" s="263"/>
      <c r="R48" s="266" t="str">
        <f>IF(COUNTA(B47:B54)=4,criteria!I18,criteria!C18)</f>
        <v xml:space="preserve">Not Compliant </v>
      </c>
      <c r="T48" s="265"/>
    </row>
    <row r="49" spans="1:20" ht="15" customHeight="1" thickBot="1">
      <c r="A49" s="273"/>
      <c r="B49" s="236"/>
      <c r="C49" s="275" t="s">
        <v>300</v>
      </c>
      <c r="D49" s="275"/>
      <c r="E49" s="263"/>
      <c r="F49" s="263"/>
      <c r="G49" s="264"/>
      <c r="H49" s="263"/>
      <c r="I49" s="263"/>
      <c r="J49" s="263"/>
      <c r="K49" s="263"/>
      <c r="L49" s="263"/>
      <c r="M49" s="263"/>
      <c r="N49" s="263"/>
      <c r="O49" s="263"/>
      <c r="T49" s="265"/>
    </row>
    <row r="50" spans="1:20" ht="15" customHeight="1">
      <c r="A50" s="273"/>
      <c r="B50" s="235"/>
      <c r="C50" s="275" t="s">
        <v>301</v>
      </c>
      <c r="D50" s="275"/>
      <c r="E50" s="263"/>
      <c r="F50" s="263"/>
      <c r="G50" s="264"/>
      <c r="H50" s="263"/>
      <c r="I50" s="263"/>
      <c r="J50" s="263"/>
      <c r="K50" s="263"/>
      <c r="L50" s="263"/>
      <c r="M50" s="263"/>
      <c r="N50" s="263"/>
      <c r="O50" s="263"/>
      <c r="T50" s="265"/>
    </row>
    <row r="51" spans="1:20" ht="15" customHeight="1" thickBot="1">
      <c r="A51" s="273"/>
      <c r="B51" s="235"/>
      <c r="C51" s="275"/>
      <c r="D51" s="275"/>
      <c r="E51" s="263"/>
      <c r="F51" s="263"/>
      <c r="G51" s="264"/>
      <c r="H51" s="263"/>
      <c r="I51" s="263"/>
      <c r="J51" s="263"/>
      <c r="K51" s="263"/>
      <c r="L51" s="263"/>
      <c r="M51" s="263"/>
      <c r="N51" s="263"/>
      <c r="O51" s="263"/>
      <c r="T51" s="265"/>
    </row>
    <row r="52" spans="1:20" ht="15" customHeight="1" thickBot="1">
      <c r="A52" s="273"/>
      <c r="B52" s="236"/>
      <c r="C52" s="275" t="s">
        <v>302</v>
      </c>
      <c r="D52" s="275"/>
      <c r="E52" s="263"/>
      <c r="F52" s="263"/>
      <c r="G52" s="264"/>
      <c r="H52" s="263"/>
      <c r="I52" s="263"/>
      <c r="J52" s="263"/>
      <c r="K52" s="263"/>
      <c r="L52" s="263"/>
      <c r="M52" s="263"/>
      <c r="N52" s="263"/>
      <c r="O52" s="263"/>
      <c r="T52" s="265"/>
    </row>
    <row r="53" spans="1:20" ht="15" customHeight="1" thickBot="1">
      <c r="A53" s="273"/>
      <c r="B53" s="235"/>
      <c r="C53" s="275"/>
      <c r="D53" s="275"/>
      <c r="E53" s="263"/>
      <c r="F53" s="263"/>
      <c r="G53" s="264"/>
      <c r="H53" s="263"/>
      <c r="I53" s="263"/>
      <c r="J53" s="263"/>
      <c r="K53" s="263"/>
      <c r="L53" s="263"/>
      <c r="M53" s="263"/>
      <c r="N53" s="263"/>
      <c r="O53" s="263"/>
      <c r="T53" s="265"/>
    </row>
    <row r="54" spans="1:20" ht="15" customHeight="1" thickBot="1">
      <c r="A54" s="273"/>
      <c r="B54" s="236"/>
      <c r="C54" s="275" t="s">
        <v>303</v>
      </c>
      <c r="D54" s="275"/>
      <c r="E54" s="263"/>
      <c r="F54" s="263"/>
      <c r="G54" s="264"/>
      <c r="H54" s="263"/>
      <c r="I54" s="263"/>
      <c r="J54" s="263"/>
      <c r="K54" s="263"/>
      <c r="L54" s="263"/>
      <c r="M54" s="263"/>
      <c r="N54" s="263"/>
      <c r="O54" s="263"/>
      <c r="T54" s="265"/>
    </row>
    <row r="55" spans="1:20" ht="15" customHeight="1">
      <c r="A55" s="273"/>
      <c r="B55" s="235"/>
      <c r="C55" s="275" t="s">
        <v>304</v>
      </c>
      <c r="D55" s="275"/>
      <c r="E55" s="263"/>
      <c r="F55" s="263"/>
      <c r="G55" s="264"/>
      <c r="H55" s="263"/>
      <c r="I55" s="263"/>
      <c r="J55" s="263"/>
      <c r="K55" s="263"/>
      <c r="L55" s="263"/>
      <c r="M55" s="263"/>
      <c r="N55" s="263"/>
      <c r="O55" s="263"/>
      <c r="T55" s="265"/>
    </row>
    <row r="56" spans="1:20" ht="15" customHeight="1">
      <c r="A56" s="273"/>
      <c r="B56" s="235"/>
      <c r="C56" s="275" t="s">
        <v>305</v>
      </c>
      <c r="D56" s="275"/>
      <c r="E56" s="263"/>
      <c r="F56" s="263"/>
      <c r="G56" s="264"/>
      <c r="H56" s="263"/>
      <c r="I56" s="263"/>
      <c r="J56" s="263"/>
      <c r="K56" s="263"/>
      <c r="L56" s="263"/>
      <c r="M56" s="263"/>
      <c r="N56" s="263"/>
      <c r="O56" s="263"/>
      <c r="T56" s="265"/>
    </row>
    <row r="57" spans="1:20" ht="15" customHeight="1">
      <c r="A57" s="273"/>
      <c r="B57" s="235"/>
      <c r="C57" s="275"/>
      <c r="D57" s="275"/>
      <c r="E57" s="263"/>
      <c r="F57" s="263"/>
      <c r="G57" s="264"/>
      <c r="H57" s="263"/>
      <c r="I57" s="263"/>
      <c r="J57" s="263"/>
      <c r="K57" s="263"/>
      <c r="L57" s="263"/>
      <c r="M57" s="263"/>
      <c r="N57" s="263"/>
      <c r="O57" s="263"/>
      <c r="T57" s="265"/>
    </row>
    <row r="58" spans="1:20">
      <c r="A58" s="279" t="s">
        <v>388</v>
      </c>
      <c r="B58" s="235"/>
      <c r="C58" s="275"/>
      <c r="D58" s="275"/>
      <c r="E58" s="263"/>
      <c r="F58" s="263"/>
      <c r="G58" s="264"/>
      <c r="H58" s="263"/>
      <c r="I58" s="263"/>
      <c r="J58" s="263"/>
      <c r="K58" s="263"/>
      <c r="L58" s="263"/>
      <c r="M58" s="263"/>
      <c r="N58" s="263"/>
      <c r="O58" s="263"/>
      <c r="T58" s="265"/>
    </row>
    <row r="59" spans="1:20" ht="15" customHeight="1" thickBot="1">
      <c r="A59" s="273"/>
      <c r="B59" s="235"/>
      <c r="C59" s="275"/>
      <c r="D59" s="275"/>
      <c r="E59" s="263"/>
      <c r="F59" s="263"/>
      <c r="G59" s="264"/>
      <c r="H59" s="263"/>
      <c r="I59" s="263"/>
      <c r="J59" s="263"/>
      <c r="K59" s="263"/>
      <c r="L59" s="263"/>
      <c r="M59" s="263"/>
      <c r="N59" s="263"/>
      <c r="O59" s="263"/>
      <c r="R59" s="267" t="str">
        <f>IF(CPMR!B17=0, "n/a",IF(R66=3,criteria!I24,IF(AND(R60=1,R66=2),criteria!G24,IF(AND(R60=1,R66=1),criteria!E24,criteria!C24))))</f>
        <v xml:space="preserve">Fully Compliant </v>
      </c>
      <c r="T59" s="265"/>
    </row>
    <row r="60" spans="1:20" ht="15" customHeight="1" thickBot="1">
      <c r="A60" s="273"/>
      <c r="B60" s="371" t="s">
        <v>644</v>
      </c>
      <c r="C60" s="275" t="s">
        <v>167</v>
      </c>
      <c r="D60" s="275"/>
      <c r="E60" s="263"/>
      <c r="F60" s="263"/>
      <c r="G60" s="264"/>
      <c r="H60" s="263"/>
      <c r="I60" s="263"/>
      <c r="J60" s="263"/>
      <c r="K60" s="263"/>
      <c r="L60" s="263"/>
      <c r="M60" s="263"/>
      <c r="N60" s="263"/>
      <c r="O60" s="263"/>
      <c r="R60" s="266">
        <f>IF(COUNTA(B60)=1,1,0)</f>
        <v>1</v>
      </c>
      <c r="T60" s="265"/>
    </row>
    <row r="61" spans="1:20" ht="15" customHeight="1">
      <c r="A61" s="273"/>
      <c r="B61" s="235"/>
      <c r="C61" s="275" t="s">
        <v>168</v>
      </c>
      <c r="D61" s="275"/>
      <c r="E61" s="263"/>
      <c r="F61" s="263"/>
      <c r="G61" s="264"/>
      <c r="H61" s="263"/>
      <c r="I61" s="263"/>
      <c r="J61" s="263"/>
      <c r="K61" s="263"/>
      <c r="L61" s="263"/>
      <c r="M61" s="263"/>
      <c r="N61" s="263"/>
      <c r="O61" s="263"/>
      <c r="T61" s="265"/>
    </row>
    <row r="62" spans="1:20" ht="15" customHeight="1" thickBot="1">
      <c r="A62" s="273"/>
      <c r="B62" s="235"/>
      <c r="C62" s="275"/>
      <c r="D62" s="275"/>
      <c r="E62" s="263"/>
      <c r="F62" s="263"/>
      <c r="G62" s="264"/>
      <c r="H62" s="263"/>
      <c r="I62" s="263"/>
      <c r="J62" s="263"/>
      <c r="K62" s="263"/>
      <c r="L62" s="263"/>
      <c r="M62" s="263"/>
      <c r="N62" s="263"/>
      <c r="O62" s="263"/>
      <c r="T62" s="265"/>
    </row>
    <row r="63" spans="1:20" ht="15" customHeight="1" thickBot="1">
      <c r="A63" s="273"/>
      <c r="B63" s="371" t="s">
        <v>644</v>
      </c>
      <c r="C63" s="275" t="s">
        <v>169</v>
      </c>
      <c r="D63" s="275"/>
      <c r="E63" s="263"/>
      <c r="F63" s="263"/>
      <c r="G63" s="264"/>
      <c r="H63" s="263"/>
      <c r="I63" s="263"/>
      <c r="J63" s="263"/>
      <c r="K63" s="263"/>
      <c r="L63" s="263"/>
      <c r="M63" s="263"/>
      <c r="N63" s="263"/>
      <c r="O63" s="263"/>
      <c r="R63" s="266">
        <f>IF(COUNTA(B63)=1,1,0)</f>
        <v>1</v>
      </c>
      <c r="T63" s="265"/>
    </row>
    <row r="64" spans="1:20" ht="15" customHeight="1" thickBot="1">
      <c r="A64" s="273"/>
      <c r="B64" s="235"/>
      <c r="C64" s="275"/>
      <c r="D64" s="275"/>
      <c r="E64" s="263"/>
      <c r="F64" s="263"/>
      <c r="G64" s="264"/>
      <c r="H64" s="263"/>
      <c r="I64" s="263"/>
      <c r="J64" s="263"/>
      <c r="K64" s="263"/>
      <c r="L64" s="263"/>
      <c r="M64" s="263"/>
      <c r="N64" s="263"/>
      <c r="O64" s="263"/>
      <c r="T64" s="265"/>
    </row>
    <row r="65" spans="1:20" ht="15" customHeight="1" thickBot="1">
      <c r="A65" s="273"/>
      <c r="B65" s="371" t="s">
        <v>644</v>
      </c>
      <c r="C65" s="275" t="s">
        <v>617</v>
      </c>
      <c r="D65" s="275"/>
      <c r="E65" s="263"/>
      <c r="F65" s="263"/>
      <c r="G65" s="264"/>
      <c r="H65" s="263"/>
      <c r="I65" s="263"/>
      <c r="J65" s="263"/>
      <c r="K65" s="263"/>
      <c r="L65" s="263"/>
      <c r="M65" s="263"/>
      <c r="N65" s="263"/>
      <c r="O65" s="263"/>
      <c r="R65" s="266">
        <f>IF(COUNTA(B65)=1,1,0)</f>
        <v>1</v>
      </c>
      <c r="T65" s="265"/>
    </row>
    <row r="66" spans="1:20" ht="15" customHeight="1">
      <c r="A66" s="273"/>
      <c r="B66" s="235"/>
      <c r="C66" s="275"/>
      <c r="D66" s="275"/>
      <c r="E66" s="263"/>
      <c r="F66" s="263"/>
      <c r="G66" s="264"/>
      <c r="H66" s="263"/>
      <c r="I66" s="263"/>
      <c r="J66" s="263"/>
      <c r="K66" s="263"/>
      <c r="L66" s="263"/>
      <c r="M66" s="263"/>
      <c r="N66" s="263"/>
      <c r="O66" s="263"/>
      <c r="R66" s="266">
        <f>SUM(R60:R65)</f>
        <v>3</v>
      </c>
      <c r="T66" s="265"/>
    </row>
    <row r="67" spans="1:20" ht="15" customHeight="1">
      <c r="A67" s="273" t="s">
        <v>389</v>
      </c>
      <c r="B67" s="235"/>
      <c r="C67" s="275"/>
      <c r="D67" s="275"/>
      <c r="E67" s="263"/>
      <c r="F67" s="263"/>
      <c r="G67" s="264"/>
      <c r="H67" s="263"/>
      <c r="I67" s="263"/>
      <c r="J67" s="263"/>
      <c r="K67" s="263"/>
      <c r="L67" s="263"/>
      <c r="M67" s="263"/>
      <c r="N67" s="263"/>
      <c r="O67" s="263"/>
      <c r="T67" s="265"/>
    </row>
    <row r="68" spans="1:20" ht="15" customHeight="1">
      <c r="A68" s="273" t="s">
        <v>350</v>
      </c>
      <c r="B68" s="235"/>
      <c r="C68" s="275"/>
      <c r="D68" s="275"/>
      <c r="E68" s="263"/>
      <c r="F68" s="263"/>
      <c r="G68" s="264"/>
      <c r="H68" s="263"/>
      <c r="I68" s="263"/>
      <c r="J68" s="263"/>
      <c r="K68" s="263"/>
      <c r="L68" s="263"/>
      <c r="M68" s="263"/>
      <c r="N68" s="263"/>
      <c r="O68" s="263"/>
      <c r="R68" s="266" t="str">
        <f>IF(COUNTA(B70:B76)=3, criteria!I25, IF(COUNTA(B70:B76)=2,criteria!G25,IF(COUNTA(B70:B76)=1,criteria!E25,criteria!C25)))</f>
        <v xml:space="preserve">Fully Compliant </v>
      </c>
      <c r="T68" s="265"/>
    </row>
    <row r="69" spans="1:20" ht="15" customHeight="1" thickBot="1">
      <c r="A69" s="273"/>
      <c r="B69" s="235"/>
      <c r="C69" s="275"/>
      <c r="D69" s="275"/>
      <c r="E69" s="263"/>
      <c r="F69" s="263"/>
      <c r="G69" s="264"/>
      <c r="H69" s="263"/>
      <c r="I69" s="263"/>
      <c r="J69" s="263"/>
      <c r="K69" s="263"/>
      <c r="L69" s="263"/>
      <c r="M69" s="263"/>
      <c r="N69" s="263"/>
      <c r="O69" s="263"/>
      <c r="T69" s="265"/>
    </row>
    <row r="70" spans="1:20" ht="15" customHeight="1" thickBot="1">
      <c r="A70" s="273"/>
      <c r="B70" s="371" t="s">
        <v>644</v>
      </c>
      <c r="C70" s="275" t="s">
        <v>326</v>
      </c>
      <c r="D70" s="275"/>
      <c r="E70" s="263"/>
      <c r="F70" s="263"/>
      <c r="G70" s="264"/>
      <c r="H70" s="263"/>
      <c r="I70" s="263"/>
      <c r="J70" s="263"/>
      <c r="K70" s="263"/>
      <c r="L70" s="263"/>
      <c r="M70" s="263"/>
      <c r="N70" s="263"/>
      <c r="O70" s="263"/>
      <c r="T70" s="265"/>
    </row>
    <row r="71" spans="1:20" ht="15" customHeight="1">
      <c r="A71" s="273"/>
      <c r="B71" s="238"/>
      <c r="C71" s="275" t="s">
        <v>327</v>
      </c>
      <c r="D71" s="275"/>
      <c r="E71" s="263"/>
      <c r="F71" s="263"/>
      <c r="G71" s="264"/>
      <c r="H71" s="263"/>
      <c r="I71" s="263"/>
      <c r="J71" s="263"/>
      <c r="K71" s="263"/>
      <c r="L71" s="263"/>
      <c r="M71" s="263"/>
      <c r="N71" s="263"/>
      <c r="O71" s="263"/>
      <c r="T71" s="265"/>
    </row>
    <row r="72" spans="1:20" ht="15" customHeight="1">
      <c r="A72" s="273"/>
      <c r="B72" s="238"/>
      <c r="C72" s="275" t="s">
        <v>328</v>
      </c>
      <c r="D72" s="275"/>
      <c r="E72" s="263"/>
      <c r="F72" s="263"/>
      <c r="G72" s="264"/>
      <c r="H72" s="263"/>
      <c r="I72" s="263"/>
      <c r="J72" s="263"/>
      <c r="K72" s="263"/>
      <c r="L72" s="263"/>
      <c r="M72" s="263"/>
      <c r="N72" s="263"/>
      <c r="O72" s="263"/>
      <c r="T72" s="265"/>
    </row>
    <row r="73" spans="1:20" ht="15" customHeight="1" thickBot="1">
      <c r="A73" s="273"/>
      <c r="B73" s="235"/>
      <c r="C73" s="275"/>
      <c r="D73" s="275"/>
      <c r="E73" s="263"/>
      <c r="F73" s="263"/>
      <c r="G73" s="264"/>
      <c r="H73" s="263"/>
      <c r="I73" s="263"/>
      <c r="J73" s="263"/>
      <c r="K73" s="263"/>
      <c r="L73" s="263"/>
      <c r="M73" s="263"/>
      <c r="N73" s="263"/>
      <c r="O73" s="263"/>
      <c r="T73" s="265"/>
    </row>
    <row r="74" spans="1:20" ht="15" customHeight="1" thickBot="1">
      <c r="A74" s="273"/>
      <c r="B74" s="371" t="s">
        <v>644</v>
      </c>
      <c r="C74" s="275" t="s">
        <v>329</v>
      </c>
      <c r="D74" s="275"/>
      <c r="E74" s="263"/>
      <c r="F74" s="263"/>
      <c r="G74" s="264"/>
      <c r="H74" s="263"/>
      <c r="I74" s="263"/>
      <c r="J74" s="263"/>
      <c r="K74" s="263"/>
      <c r="L74" s="263"/>
      <c r="M74" s="263"/>
      <c r="N74" s="263"/>
      <c r="O74" s="263"/>
      <c r="T74" s="265"/>
    </row>
    <row r="75" spans="1:20" ht="15" customHeight="1" thickBot="1">
      <c r="A75" s="273"/>
      <c r="B75" s="235"/>
      <c r="C75" s="275"/>
      <c r="D75" s="275"/>
      <c r="E75" s="263"/>
      <c r="F75" s="263"/>
      <c r="G75" s="264"/>
      <c r="H75" s="263"/>
      <c r="I75" s="263"/>
      <c r="J75" s="263"/>
      <c r="K75" s="263"/>
      <c r="L75" s="263"/>
      <c r="M75" s="263"/>
      <c r="N75" s="263"/>
      <c r="O75" s="263"/>
      <c r="T75" s="265"/>
    </row>
    <row r="76" spans="1:20" ht="15" customHeight="1" thickBot="1">
      <c r="A76" s="273"/>
      <c r="B76" s="371" t="s">
        <v>644</v>
      </c>
      <c r="C76" s="275" t="s">
        <v>330</v>
      </c>
      <c r="D76" s="275"/>
      <c r="E76" s="263"/>
      <c r="F76" s="263"/>
      <c r="G76" s="264"/>
      <c r="H76" s="263"/>
      <c r="I76" s="263"/>
      <c r="J76" s="263"/>
      <c r="K76" s="263"/>
      <c r="L76" s="263"/>
      <c r="M76" s="263"/>
      <c r="N76" s="263"/>
      <c r="O76" s="263"/>
      <c r="T76" s="265"/>
    </row>
    <row r="77" spans="1:20" ht="15" customHeight="1">
      <c r="A77" s="273"/>
      <c r="B77" s="235"/>
      <c r="C77" s="275" t="s">
        <v>331</v>
      </c>
      <c r="D77" s="275"/>
      <c r="E77" s="263"/>
      <c r="F77" s="263"/>
      <c r="G77" s="264"/>
      <c r="H77" s="263"/>
      <c r="I77" s="263"/>
      <c r="J77" s="263"/>
      <c r="K77" s="263"/>
      <c r="L77" s="263"/>
      <c r="M77" s="263"/>
      <c r="N77" s="263"/>
      <c r="O77" s="263"/>
      <c r="T77" s="265"/>
    </row>
    <row r="78" spans="1:20" ht="15" customHeight="1">
      <c r="A78" s="273"/>
      <c r="B78" s="235"/>
      <c r="C78" s="275"/>
      <c r="D78" s="275"/>
      <c r="E78" s="263"/>
      <c r="F78" s="263"/>
      <c r="G78" s="264"/>
      <c r="H78" s="263"/>
      <c r="I78" s="263"/>
      <c r="J78" s="263"/>
      <c r="K78" s="263"/>
      <c r="L78" s="263"/>
      <c r="M78" s="263"/>
      <c r="N78" s="263"/>
      <c r="O78" s="263"/>
      <c r="T78" s="265"/>
    </row>
    <row r="79" spans="1:20">
      <c r="A79" s="273" t="s">
        <v>390</v>
      </c>
      <c r="B79" s="235"/>
      <c r="C79" s="275"/>
      <c r="D79" s="275"/>
      <c r="E79" s="263"/>
      <c r="F79" s="263"/>
      <c r="G79" s="264"/>
      <c r="H79" s="263"/>
      <c r="I79" s="263"/>
      <c r="J79" s="263"/>
      <c r="K79" s="263"/>
      <c r="L79" s="263"/>
      <c r="M79" s="263"/>
      <c r="N79" s="263"/>
      <c r="O79" s="263"/>
      <c r="T79" s="265"/>
    </row>
    <row r="80" spans="1:20">
      <c r="A80" s="273"/>
      <c r="B80" s="235"/>
      <c r="C80" s="275"/>
      <c r="D80" s="275"/>
      <c r="E80" s="263"/>
      <c r="F80" s="263"/>
      <c r="G80" s="264"/>
      <c r="H80" s="263"/>
      <c r="I80" s="263"/>
      <c r="J80" s="263"/>
      <c r="K80" s="263"/>
      <c r="L80" s="263"/>
      <c r="M80" s="263"/>
      <c r="N80" s="263"/>
      <c r="O80" s="263"/>
      <c r="T80" s="265"/>
    </row>
    <row r="81" spans="1:20">
      <c r="A81" s="280" t="s">
        <v>170</v>
      </c>
      <c r="B81" s="235"/>
      <c r="C81" s="275"/>
      <c r="D81" s="275"/>
      <c r="E81" s="263"/>
      <c r="F81" s="263"/>
      <c r="G81" s="264"/>
      <c r="H81" s="263"/>
      <c r="I81" s="263"/>
      <c r="J81" s="263"/>
      <c r="K81" s="263"/>
      <c r="L81" s="263"/>
      <c r="M81" s="263"/>
      <c r="N81" s="263"/>
      <c r="O81" s="263"/>
      <c r="T81" s="265"/>
    </row>
    <row r="82" spans="1:20" ht="15" customHeight="1" thickBot="1">
      <c r="A82" s="273"/>
      <c r="B82" s="235"/>
      <c r="C82" s="275"/>
      <c r="D82" s="275"/>
      <c r="E82" s="263"/>
      <c r="F82" s="263"/>
      <c r="G82" s="264"/>
      <c r="H82" s="263"/>
      <c r="I82" s="263"/>
      <c r="J82" s="263"/>
      <c r="K82" s="263"/>
      <c r="L82" s="263"/>
      <c r="M82" s="263"/>
      <c r="N82" s="263"/>
      <c r="O82" s="263"/>
      <c r="R82" s="267" t="str">
        <f>IF(R100=4,criteria!I30,IF(AND(R100=3,R99=0),criteria!G30,IF(AND(R100&lt;3,R83=1),criteria!E30,criteria!C30)))</f>
        <v xml:space="preserve">Fully Compliant </v>
      </c>
      <c r="T82" s="265"/>
    </row>
    <row r="83" spans="1:20" ht="15" customHeight="1" thickBot="1">
      <c r="A83" s="273"/>
      <c r="B83" s="371" t="s">
        <v>644</v>
      </c>
      <c r="C83" s="275" t="s">
        <v>450</v>
      </c>
      <c r="D83" s="275"/>
      <c r="E83" s="263"/>
      <c r="F83" s="263"/>
      <c r="G83" s="264"/>
      <c r="H83" s="263"/>
      <c r="I83" s="263"/>
      <c r="J83" s="263"/>
      <c r="K83" s="263"/>
      <c r="L83" s="263"/>
      <c r="M83" s="263"/>
      <c r="N83" s="263"/>
      <c r="O83" s="263"/>
      <c r="R83" s="266">
        <f>IF(COUNTA(B83,G84)=2,1,0)</f>
        <v>1</v>
      </c>
      <c r="T83" s="265"/>
    </row>
    <row r="84" spans="1:20" ht="15" customHeight="1">
      <c r="A84" s="273"/>
      <c r="B84" s="238"/>
      <c r="C84" s="281" t="s">
        <v>511</v>
      </c>
      <c r="D84" s="275"/>
      <c r="E84" s="263"/>
      <c r="F84" s="263"/>
      <c r="G84" s="382" t="s">
        <v>675</v>
      </c>
      <c r="H84" s="382"/>
      <c r="I84" s="382"/>
      <c r="J84" s="382"/>
      <c r="K84" s="382"/>
      <c r="L84" s="382"/>
      <c r="M84" s="382"/>
      <c r="N84" s="263"/>
      <c r="O84" s="263"/>
      <c r="T84" s="265"/>
    </row>
    <row r="85" spans="1:20" ht="15" customHeight="1" thickBot="1">
      <c r="A85" s="273"/>
      <c r="B85" s="235"/>
      <c r="C85" s="275"/>
      <c r="D85" s="275"/>
      <c r="E85" s="263"/>
      <c r="F85" s="263"/>
      <c r="G85" s="264"/>
      <c r="H85" s="263"/>
      <c r="I85" s="263"/>
      <c r="J85" s="263"/>
      <c r="K85" s="263"/>
      <c r="L85" s="263"/>
      <c r="M85" s="263"/>
      <c r="N85" s="263"/>
      <c r="O85" s="263"/>
      <c r="T85" s="265"/>
    </row>
    <row r="86" spans="1:20" ht="15" customHeight="1" thickBot="1">
      <c r="A86" s="273"/>
      <c r="B86" s="371" t="s">
        <v>644</v>
      </c>
      <c r="C86" s="275" t="s">
        <v>451</v>
      </c>
      <c r="D86" s="275"/>
      <c r="E86" s="263"/>
      <c r="F86" s="263"/>
      <c r="G86" s="264"/>
      <c r="H86" s="263"/>
      <c r="I86" s="263"/>
      <c r="J86" s="263"/>
      <c r="K86" s="263"/>
      <c r="L86" s="263"/>
      <c r="M86" s="263"/>
      <c r="N86" s="263"/>
      <c r="O86" s="263"/>
      <c r="R86" s="266">
        <f>IF(COUNTA(C89:F95)&gt;4,1,0)</f>
        <v>1</v>
      </c>
      <c r="T86" s="265"/>
    </row>
    <row r="87" spans="1:20" ht="15" customHeight="1">
      <c r="A87" s="273"/>
      <c r="B87" s="238"/>
      <c r="C87" s="275" t="s">
        <v>510</v>
      </c>
      <c r="D87" s="275"/>
      <c r="E87" s="263"/>
      <c r="F87" s="263"/>
      <c r="G87" s="264"/>
      <c r="H87" s="263"/>
      <c r="I87" s="263"/>
      <c r="J87" s="263"/>
      <c r="K87" s="263"/>
      <c r="L87" s="263"/>
      <c r="M87" s="263"/>
      <c r="N87" s="263"/>
      <c r="O87" s="263"/>
      <c r="T87" s="265"/>
    </row>
    <row r="88" spans="1:20" ht="15" customHeight="1">
      <c r="A88" s="273"/>
      <c r="B88" s="238"/>
      <c r="C88" s="275"/>
      <c r="D88" s="275" t="s">
        <v>453</v>
      </c>
      <c r="E88" s="263"/>
      <c r="F88" s="263"/>
      <c r="G88" s="264"/>
      <c r="H88" s="263" t="s">
        <v>457</v>
      </c>
      <c r="I88" s="263"/>
      <c r="J88" s="263"/>
      <c r="K88" s="263"/>
      <c r="L88" s="263"/>
      <c r="M88" s="263"/>
      <c r="N88" s="263"/>
      <c r="O88" s="263"/>
      <c r="T88" s="265"/>
    </row>
    <row r="89" spans="1:20" ht="15" customHeight="1">
      <c r="A89" s="273"/>
      <c r="B89" s="241" t="s">
        <v>476</v>
      </c>
      <c r="C89" s="378" t="s">
        <v>668</v>
      </c>
      <c r="D89" s="378"/>
      <c r="E89" s="378"/>
      <c r="F89" s="378"/>
      <c r="G89" s="264"/>
      <c r="H89" s="380" t="s">
        <v>670</v>
      </c>
      <c r="I89" s="380"/>
      <c r="J89" s="380"/>
      <c r="K89" s="263"/>
      <c r="L89" s="263"/>
      <c r="M89" s="263"/>
      <c r="N89" s="263"/>
      <c r="O89" s="263"/>
      <c r="T89" s="265"/>
    </row>
    <row r="90" spans="1:20" ht="15" customHeight="1">
      <c r="A90" s="273"/>
      <c r="B90" s="241" t="s">
        <v>477</v>
      </c>
      <c r="C90" s="378" t="s">
        <v>645</v>
      </c>
      <c r="D90" s="378"/>
      <c r="E90" s="378"/>
      <c r="F90" s="378"/>
      <c r="G90" s="264"/>
      <c r="H90" s="380" t="s">
        <v>670</v>
      </c>
      <c r="I90" s="380"/>
      <c r="J90" s="380"/>
      <c r="K90" s="263"/>
      <c r="L90" s="263"/>
      <c r="M90" s="263"/>
      <c r="N90" s="263"/>
      <c r="O90" s="263"/>
      <c r="T90" s="265"/>
    </row>
    <row r="91" spans="1:20" ht="15" customHeight="1">
      <c r="A91" s="273"/>
      <c r="B91" s="241" t="s">
        <v>478</v>
      </c>
      <c r="C91" s="378" t="s">
        <v>669</v>
      </c>
      <c r="D91" s="378"/>
      <c r="E91" s="378"/>
      <c r="F91" s="378"/>
      <c r="G91" s="264"/>
      <c r="H91" s="380" t="s">
        <v>670</v>
      </c>
      <c r="I91" s="380"/>
      <c r="J91" s="380"/>
      <c r="K91" s="263"/>
      <c r="L91" s="263"/>
      <c r="M91" s="263"/>
      <c r="N91" s="263"/>
      <c r="O91" s="263"/>
      <c r="T91" s="265"/>
    </row>
    <row r="92" spans="1:20" ht="15" customHeight="1">
      <c r="A92" s="273"/>
      <c r="B92" s="241" t="s">
        <v>479</v>
      </c>
      <c r="C92" s="378" t="s">
        <v>646</v>
      </c>
      <c r="D92" s="378"/>
      <c r="E92" s="378"/>
      <c r="F92" s="378"/>
      <c r="G92" s="264"/>
      <c r="H92" s="380" t="s">
        <v>678</v>
      </c>
      <c r="I92" s="380"/>
      <c r="J92" s="380"/>
      <c r="K92" s="263"/>
      <c r="L92" s="263"/>
      <c r="M92" s="263"/>
      <c r="N92" s="263"/>
      <c r="O92" s="263"/>
      <c r="T92" s="265"/>
    </row>
    <row r="93" spans="1:20" ht="15" customHeight="1">
      <c r="A93" s="273"/>
      <c r="B93" s="241" t="s">
        <v>480</v>
      </c>
      <c r="C93" s="378" t="s">
        <v>679</v>
      </c>
      <c r="D93" s="378"/>
      <c r="E93" s="378"/>
      <c r="F93" s="378"/>
      <c r="G93" s="264"/>
      <c r="H93" s="380" t="s">
        <v>678</v>
      </c>
      <c r="I93" s="380"/>
      <c r="J93" s="380"/>
      <c r="K93" s="263"/>
      <c r="L93" s="263"/>
      <c r="M93" s="263"/>
      <c r="N93" s="263"/>
      <c r="O93" s="263"/>
      <c r="T93" s="265"/>
    </row>
    <row r="94" spans="1:20" ht="15" customHeight="1">
      <c r="A94" s="273"/>
      <c r="B94" s="241" t="s">
        <v>481</v>
      </c>
      <c r="C94" s="378" t="s">
        <v>680</v>
      </c>
      <c r="D94" s="378"/>
      <c r="E94" s="378"/>
      <c r="F94" s="378"/>
      <c r="G94" s="264"/>
      <c r="H94" s="380" t="s">
        <v>678</v>
      </c>
      <c r="I94" s="380"/>
      <c r="J94" s="380"/>
      <c r="K94" s="263"/>
      <c r="L94" s="263"/>
      <c r="M94" s="263"/>
      <c r="N94" s="263"/>
      <c r="O94" s="263"/>
      <c r="T94" s="265"/>
    </row>
    <row r="95" spans="1:20" ht="15" customHeight="1">
      <c r="A95" s="273"/>
      <c r="B95" s="234" t="s">
        <v>482</v>
      </c>
      <c r="C95" s="378" t="s">
        <v>681</v>
      </c>
      <c r="D95" s="378"/>
      <c r="E95" s="378"/>
      <c r="F95" s="378"/>
      <c r="G95" s="264"/>
      <c r="H95" s="380" t="s">
        <v>678</v>
      </c>
      <c r="I95" s="380"/>
      <c r="J95" s="380"/>
      <c r="K95" s="263"/>
      <c r="L95" s="263"/>
      <c r="M95" s="263"/>
      <c r="N95" s="263"/>
      <c r="O95" s="263"/>
      <c r="T95" s="265"/>
    </row>
    <row r="96" spans="1:20" ht="15" customHeight="1" thickBot="1">
      <c r="A96" s="273"/>
      <c r="B96" s="235"/>
      <c r="C96" s="275"/>
      <c r="D96" s="275"/>
      <c r="E96" s="263"/>
      <c r="F96" s="263"/>
      <c r="G96" s="264"/>
      <c r="H96" s="263"/>
      <c r="I96" s="263"/>
      <c r="J96" s="263"/>
      <c r="K96" s="263"/>
      <c r="L96" s="263"/>
      <c r="M96" s="263"/>
      <c r="N96" s="263"/>
      <c r="O96" s="263"/>
      <c r="T96" s="265"/>
    </row>
    <row r="97" spans="1:20" ht="15" customHeight="1" thickBot="1">
      <c r="A97" s="273"/>
      <c r="B97" s="371" t="s">
        <v>644</v>
      </c>
      <c r="C97" s="275" t="s">
        <v>452</v>
      </c>
      <c r="D97" s="275"/>
      <c r="E97" s="263"/>
      <c r="F97" s="263"/>
      <c r="G97" s="264"/>
      <c r="H97" s="263"/>
      <c r="I97" s="263"/>
      <c r="J97" s="263"/>
      <c r="K97" s="263"/>
      <c r="L97" s="263"/>
      <c r="M97" s="263"/>
      <c r="N97" s="263"/>
      <c r="O97" s="263"/>
      <c r="R97" s="266">
        <f>IF(COUNTA(B97)=1,1,0)</f>
        <v>1</v>
      </c>
      <c r="T97" s="265"/>
    </row>
    <row r="98" spans="1:20" ht="15" customHeight="1" thickBot="1">
      <c r="A98" s="273"/>
      <c r="B98" s="235"/>
      <c r="C98" s="275"/>
      <c r="D98" s="275"/>
      <c r="E98" s="263"/>
      <c r="F98" s="263"/>
      <c r="G98" s="264"/>
      <c r="H98" s="263"/>
      <c r="I98" s="263"/>
      <c r="J98" s="263"/>
      <c r="K98" s="263"/>
      <c r="L98" s="263"/>
      <c r="M98" s="263"/>
      <c r="N98" s="263"/>
      <c r="O98" s="263"/>
      <c r="T98" s="265"/>
    </row>
    <row r="99" spans="1:20" ht="15" customHeight="1" thickBot="1">
      <c r="A99" s="273"/>
      <c r="B99" s="371" t="s">
        <v>644</v>
      </c>
      <c r="C99" s="275" t="s">
        <v>171</v>
      </c>
      <c r="D99" s="275"/>
      <c r="E99" s="263"/>
      <c r="F99" s="263"/>
      <c r="G99" s="264"/>
      <c r="H99" s="263"/>
      <c r="I99" s="263"/>
      <c r="J99" s="263"/>
      <c r="K99" s="263"/>
      <c r="L99" s="263"/>
      <c r="M99" s="263"/>
      <c r="N99" s="263"/>
      <c r="O99" s="263"/>
      <c r="R99" s="266">
        <f>IF(COUNTA(H89:J95)&gt;4,1,0)</f>
        <v>1</v>
      </c>
      <c r="T99" s="265"/>
    </row>
    <row r="100" spans="1:20" ht="15" customHeight="1">
      <c r="A100" s="273"/>
      <c r="B100" s="235"/>
      <c r="C100" s="275"/>
      <c r="D100" s="275"/>
      <c r="E100" s="263"/>
      <c r="F100" s="263"/>
      <c r="G100" s="264"/>
      <c r="H100" s="263"/>
      <c r="I100" s="263"/>
      <c r="J100" s="263"/>
      <c r="K100" s="263"/>
      <c r="L100" s="263"/>
      <c r="M100" s="263"/>
      <c r="N100" s="263"/>
      <c r="O100" s="263"/>
      <c r="R100" s="266">
        <f>SUM(R83:R99)</f>
        <v>4</v>
      </c>
      <c r="T100" s="265"/>
    </row>
    <row r="101" spans="1:20">
      <c r="A101" s="280" t="s">
        <v>172</v>
      </c>
      <c r="B101" s="235"/>
      <c r="C101" s="275"/>
      <c r="D101" s="275"/>
      <c r="E101" s="263"/>
      <c r="F101" s="263"/>
      <c r="G101" s="264"/>
      <c r="H101" s="263"/>
      <c r="I101" s="263"/>
      <c r="J101" s="263"/>
      <c r="K101" s="263"/>
      <c r="L101" s="263"/>
      <c r="M101" s="263"/>
      <c r="N101" s="263"/>
      <c r="O101" s="263"/>
      <c r="T101" s="265"/>
    </row>
    <row r="102" spans="1:20" ht="15" customHeight="1" thickBot="1">
      <c r="A102" s="273"/>
      <c r="B102" s="235"/>
      <c r="C102" s="275"/>
      <c r="D102" s="275"/>
      <c r="E102" s="263"/>
      <c r="F102" s="263"/>
      <c r="G102" s="264"/>
      <c r="H102" s="263"/>
      <c r="I102" s="263"/>
      <c r="J102" s="263"/>
      <c r="K102" s="263"/>
      <c r="L102" s="263"/>
      <c r="M102" s="263"/>
      <c r="N102" s="263"/>
      <c r="O102" s="263"/>
      <c r="R102" s="267" t="str">
        <f>IF(R112=3,criteria!I31,IF(AND(R103=1,R112=2),criteria!G31,IF(AND(R103=1,R112=1),criteria!E31,criteria!C31)))</f>
        <v xml:space="preserve">Fully Compliant </v>
      </c>
      <c r="T102" s="265"/>
    </row>
    <row r="103" spans="1:20" ht="15" customHeight="1" thickBot="1">
      <c r="A103" s="273"/>
      <c r="B103" s="371" t="s">
        <v>644</v>
      </c>
      <c r="C103" s="275" t="s">
        <v>173</v>
      </c>
      <c r="D103" s="275"/>
      <c r="E103" s="263"/>
      <c r="F103" s="263"/>
      <c r="G103" s="264"/>
      <c r="H103" s="263"/>
      <c r="I103" s="263"/>
      <c r="J103" s="263"/>
      <c r="K103" s="263"/>
      <c r="L103" s="263"/>
      <c r="M103" s="263"/>
      <c r="N103" s="263"/>
      <c r="O103" s="263"/>
      <c r="R103" s="266">
        <f>IF(COUNTA(B103,G105)=2,1,0)</f>
        <v>1</v>
      </c>
      <c r="T103" s="265"/>
    </row>
    <row r="104" spans="1:20" ht="15" customHeight="1">
      <c r="A104" s="273"/>
      <c r="B104" s="235"/>
      <c r="C104" s="275" t="s">
        <v>174</v>
      </c>
      <c r="D104" s="275"/>
      <c r="E104" s="263"/>
      <c r="F104" s="263"/>
      <c r="G104" s="264"/>
      <c r="H104" s="263"/>
      <c r="I104" s="263"/>
      <c r="J104" s="263"/>
      <c r="K104" s="263"/>
      <c r="L104" s="263"/>
      <c r="M104" s="263"/>
      <c r="N104" s="263"/>
      <c r="O104" s="263"/>
      <c r="T104" s="265"/>
    </row>
    <row r="105" spans="1:20" ht="15" customHeight="1">
      <c r="A105" s="273"/>
      <c r="B105" s="238"/>
      <c r="C105" s="281" t="s">
        <v>511</v>
      </c>
      <c r="D105" s="275"/>
      <c r="E105" s="263"/>
      <c r="F105" s="263"/>
      <c r="G105" s="382" t="s">
        <v>675</v>
      </c>
      <c r="H105" s="382"/>
      <c r="I105" s="382"/>
      <c r="J105" s="382"/>
      <c r="K105" s="382"/>
      <c r="L105" s="382"/>
      <c r="M105" s="382"/>
      <c r="N105" s="263"/>
      <c r="O105" s="263"/>
      <c r="T105" s="265"/>
    </row>
    <row r="106" spans="1:20" ht="15" customHeight="1" thickBot="1">
      <c r="A106" s="273"/>
      <c r="B106" s="235"/>
      <c r="C106" s="275"/>
      <c r="D106" s="275"/>
      <c r="E106" s="263"/>
      <c r="F106" s="263"/>
      <c r="G106" s="264"/>
      <c r="H106" s="263"/>
      <c r="I106" s="263"/>
      <c r="J106" s="263"/>
      <c r="K106" s="263"/>
      <c r="L106" s="263"/>
      <c r="M106" s="263"/>
      <c r="N106" s="263"/>
      <c r="O106" s="263"/>
      <c r="T106" s="265"/>
    </row>
    <row r="107" spans="1:20" ht="15" customHeight="1" thickBot="1">
      <c r="A107" s="273"/>
      <c r="B107" s="371" t="s">
        <v>644</v>
      </c>
      <c r="C107" s="275" t="s">
        <v>175</v>
      </c>
      <c r="D107" s="275"/>
      <c r="E107" s="263"/>
      <c r="F107" s="263"/>
      <c r="G107" s="264"/>
      <c r="H107" s="263"/>
      <c r="I107" s="263"/>
      <c r="J107" s="263"/>
      <c r="K107" s="263"/>
      <c r="L107" s="263"/>
      <c r="M107" s="263"/>
      <c r="N107" s="263"/>
      <c r="O107" s="263"/>
      <c r="R107" s="266">
        <f>IF(COUNTA(B107,H108)=2,1,0)</f>
        <v>1</v>
      </c>
      <c r="T107" s="265"/>
    </row>
    <row r="108" spans="1:20" ht="15" customHeight="1">
      <c r="A108" s="273"/>
      <c r="B108" s="238"/>
      <c r="C108" s="281" t="s">
        <v>473</v>
      </c>
      <c r="D108" s="275"/>
      <c r="E108" s="263"/>
      <c r="F108" s="263"/>
      <c r="G108" s="264"/>
      <c r="H108" s="379" t="s">
        <v>648</v>
      </c>
      <c r="I108" s="379"/>
      <c r="J108" s="379"/>
      <c r="K108" s="379"/>
      <c r="L108" s="379"/>
      <c r="M108" s="379"/>
      <c r="N108" s="263"/>
      <c r="O108" s="263"/>
      <c r="T108" s="265"/>
    </row>
    <row r="109" spans="1:20" ht="15" customHeight="1" thickBot="1">
      <c r="A109" s="273"/>
      <c r="B109" s="235"/>
      <c r="C109" s="275"/>
      <c r="D109" s="275"/>
      <c r="E109" s="263"/>
      <c r="F109" s="263"/>
      <c r="G109" s="264"/>
      <c r="H109" s="263"/>
      <c r="I109" s="263"/>
      <c r="J109" s="263"/>
      <c r="K109" s="263"/>
      <c r="L109" s="263"/>
      <c r="M109" s="263"/>
      <c r="N109" s="263"/>
      <c r="O109" s="263"/>
      <c r="T109" s="265"/>
    </row>
    <row r="110" spans="1:20" ht="15" customHeight="1" thickBot="1">
      <c r="A110" s="273"/>
      <c r="B110" s="371" t="s">
        <v>644</v>
      </c>
      <c r="C110" s="275" t="s">
        <v>176</v>
      </c>
      <c r="D110" s="275"/>
      <c r="E110" s="263"/>
      <c r="F110" s="263"/>
      <c r="G110" s="264"/>
      <c r="H110" s="263"/>
      <c r="I110" s="263"/>
      <c r="J110" s="263"/>
      <c r="K110" s="263"/>
      <c r="L110" s="263"/>
      <c r="M110" s="263"/>
      <c r="N110" s="263"/>
      <c r="O110" s="263"/>
      <c r="R110" s="266">
        <f>IF(COUNTA(B110,F111)=2,1,0)</f>
        <v>1</v>
      </c>
      <c r="T110" s="265"/>
    </row>
    <row r="111" spans="1:20" ht="15" customHeight="1">
      <c r="A111" s="273"/>
      <c r="B111" s="238"/>
      <c r="C111" s="281" t="s">
        <v>458</v>
      </c>
      <c r="D111" s="275"/>
      <c r="E111" s="263"/>
      <c r="F111" s="386" t="s">
        <v>673</v>
      </c>
      <c r="G111" s="386"/>
      <c r="H111" s="386"/>
      <c r="I111" s="386"/>
      <c r="J111" s="386"/>
      <c r="K111" s="386"/>
      <c r="L111" s="386"/>
      <c r="M111" s="386"/>
      <c r="N111" s="263"/>
      <c r="O111" s="263"/>
      <c r="T111" s="265"/>
    </row>
    <row r="112" spans="1:20" ht="15" customHeight="1">
      <c r="A112" s="273"/>
      <c r="B112" s="235"/>
      <c r="C112" s="275"/>
      <c r="D112" s="275"/>
      <c r="E112" s="263"/>
      <c r="F112" s="263"/>
      <c r="G112" s="264"/>
      <c r="H112" s="263"/>
      <c r="I112" s="263"/>
      <c r="J112" s="263"/>
      <c r="K112" s="263"/>
      <c r="L112" s="263"/>
      <c r="M112" s="263"/>
      <c r="N112" s="263"/>
      <c r="O112" s="263"/>
      <c r="R112" s="266">
        <f>SUM(R103:R110)</f>
        <v>3</v>
      </c>
      <c r="T112" s="265"/>
    </row>
    <row r="113" spans="1:20" ht="15" customHeight="1">
      <c r="A113" s="273" t="s">
        <v>385</v>
      </c>
      <c r="B113" s="235"/>
      <c r="C113" s="275"/>
      <c r="D113" s="275"/>
      <c r="E113" s="263"/>
      <c r="F113" s="263"/>
      <c r="G113" s="264"/>
      <c r="H113" s="263"/>
      <c r="I113" s="263"/>
      <c r="J113" s="263"/>
      <c r="K113" s="263"/>
      <c r="L113" s="263"/>
      <c r="M113" s="263"/>
      <c r="N113" s="263"/>
      <c r="O113" s="263"/>
      <c r="T113" s="265"/>
    </row>
    <row r="114" spans="1:20" ht="15" customHeight="1">
      <c r="A114" s="280" t="s">
        <v>386</v>
      </c>
      <c r="B114" s="235"/>
      <c r="C114" s="275"/>
      <c r="D114" s="275"/>
      <c r="E114" s="263"/>
      <c r="F114" s="263"/>
      <c r="G114" s="264"/>
      <c r="H114" s="263"/>
      <c r="I114" s="263"/>
      <c r="J114" s="263"/>
      <c r="K114" s="263"/>
      <c r="L114" s="263"/>
      <c r="M114" s="263"/>
      <c r="N114" s="263"/>
      <c r="O114" s="263"/>
      <c r="T114" s="265"/>
    </row>
    <row r="115" spans="1:20" ht="15" customHeight="1" thickBot="1">
      <c r="A115" s="273"/>
      <c r="B115" s="235"/>
      <c r="C115" s="275"/>
      <c r="D115" s="275"/>
      <c r="E115" s="263"/>
      <c r="G115" s="264"/>
      <c r="H115" s="263"/>
      <c r="I115" s="263"/>
      <c r="J115" s="263"/>
      <c r="K115" s="263"/>
      <c r="L115" s="263"/>
      <c r="M115" s="263"/>
      <c r="N115" s="263"/>
      <c r="O115" s="263"/>
      <c r="T115" s="265"/>
    </row>
    <row r="116" spans="1:20" ht="15" customHeight="1" thickBot="1">
      <c r="A116" s="273"/>
      <c r="B116" s="371" t="s">
        <v>644</v>
      </c>
      <c r="C116" s="275" t="s">
        <v>353</v>
      </c>
      <c r="D116" s="263"/>
      <c r="E116" s="263"/>
      <c r="F116" s="371" t="s">
        <v>644</v>
      </c>
      <c r="G116" s="275" t="s">
        <v>464</v>
      </c>
      <c r="H116" s="263"/>
      <c r="I116" s="263"/>
      <c r="J116" s="263"/>
      <c r="K116" s="263"/>
      <c r="L116" s="263"/>
      <c r="M116" s="263"/>
      <c r="N116" s="263"/>
      <c r="O116" s="263"/>
      <c r="T116" s="265"/>
    </row>
    <row r="117" spans="1:20" ht="15" customHeight="1" thickBot="1">
      <c r="A117" s="273"/>
      <c r="B117" s="235"/>
      <c r="C117" s="275" t="s">
        <v>459</v>
      </c>
      <c r="D117" s="263"/>
      <c r="E117" s="263"/>
      <c r="G117" s="275"/>
      <c r="H117" s="263"/>
      <c r="I117" s="263"/>
      <c r="J117" s="263"/>
      <c r="K117" s="263"/>
      <c r="L117" s="263"/>
      <c r="M117" s="263"/>
      <c r="N117" s="263"/>
      <c r="O117" s="263"/>
      <c r="T117" s="265"/>
    </row>
    <row r="118" spans="1:20" ht="15" customHeight="1" thickBot="1">
      <c r="A118" s="273"/>
      <c r="B118" s="235"/>
      <c r="C118" s="275"/>
      <c r="D118" s="263"/>
      <c r="E118" s="263"/>
      <c r="F118" s="371" t="s">
        <v>644</v>
      </c>
      <c r="G118" s="275" t="s">
        <v>465</v>
      </c>
      <c r="H118" s="263"/>
      <c r="I118" s="263"/>
      <c r="J118" s="263"/>
      <c r="K118" s="263"/>
      <c r="L118" s="263"/>
      <c r="M118" s="263"/>
      <c r="N118" s="263"/>
      <c r="O118" s="263"/>
      <c r="T118" s="265"/>
    </row>
    <row r="119" spans="1:20" ht="15" customHeight="1" thickBot="1">
      <c r="A119" s="273"/>
      <c r="B119" s="371" t="s">
        <v>644</v>
      </c>
      <c r="C119" s="275" t="s">
        <v>460</v>
      </c>
      <c r="D119" s="263"/>
      <c r="E119" s="263"/>
      <c r="G119" s="275"/>
      <c r="H119" s="263"/>
      <c r="I119" s="263"/>
      <c r="J119" s="263"/>
      <c r="K119" s="263"/>
      <c r="L119" s="263"/>
      <c r="M119" s="263"/>
      <c r="N119" s="263"/>
      <c r="O119" s="263"/>
      <c r="T119" s="265"/>
    </row>
    <row r="120" spans="1:20" ht="15" customHeight="1" thickBot="1">
      <c r="A120" s="273"/>
      <c r="B120" s="265"/>
      <c r="C120" s="275"/>
      <c r="D120" s="263"/>
      <c r="E120" s="263"/>
      <c r="F120" s="371" t="s">
        <v>644</v>
      </c>
      <c r="G120" s="275" t="s">
        <v>466</v>
      </c>
      <c r="H120" s="263"/>
      <c r="I120" s="263"/>
      <c r="J120" s="263"/>
      <c r="K120" s="263"/>
      <c r="L120" s="263"/>
      <c r="M120" s="263"/>
      <c r="N120" s="263"/>
      <c r="O120" s="263"/>
      <c r="T120" s="265"/>
    </row>
    <row r="121" spans="1:20" ht="15" customHeight="1" thickBot="1">
      <c r="A121" s="273"/>
      <c r="B121" s="371" t="s">
        <v>644</v>
      </c>
      <c r="C121" s="275" t="s">
        <v>461</v>
      </c>
      <c r="D121" s="263"/>
      <c r="E121" s="263"/>
      <c r="G121" s="275"/>
      <c r="H121" s="263"/>
      <c r="I121" s="263"/>
      <c r="J121" s="263"/>
      <c r="K121" s="263"/>
      <c r="L121" s="263"/>
      <c r="M121" s="263"/>
      <c r="N121" s="263"/>
      <c r="O121" s="263"/>
      <c r="R121" s="266" t="str">
        <f>IF(COUNTA(B116:B125,F116:F124)&gt;0,R129,"n/a")</f>
        <v xml:space="preserve">Not Compliant </v>
      </c>
      <c r="T121" s="265"/>
    </row>
    <row r="122" spans="1:20" ht="15" customHeight="1" thickBot="1">
      <c r="A122" s="263"/>
      <c r="B122" s="265"/>
      <c r="C122" s="275"/>
      <c r="D122" s="263"/>
      <c r="E122" s="263"/>
      <c r="F122" s="236"/>
      <c r="G122" s="275" t="s">
        <v>467</v>
      </c>
      <c r="H122" s="263"/>
      <c r="I122" s="263"/>
      <c r="J122" s="263"/>
      <c r="K122" s="263"/>
      <c r="L122" s="263"/>
      <c r="M122" s="263"/>
      <c r="N122" s="263"/>
      <c r="O122" s="263"/>
      <c r="T122" s="265"/>
    </row>
    <row r="123" spans="1:20" ht="15" customHeight="1" thickBot="1">
      <c r="A123" s="273"/>
      <c r="B123" s="236"/>
      <c r="C123" s="275" t="s">
        <v>462</v>
      </c>
      <c r="D123" s="263"/>
      <c r="E123" s="263"/>
      <c r="G123" s="275"/>
      <c r="H123" s="263"/>
      <c r="I123" s="263"/>
      <c r="J123" s="263"/>
      <c r="K123" s="263"/>
      <c r="L123" s="263"/>
      <c r="M123" s="263"/>
      <c r="N123" s="263"/>
      <c r="O123" s="263"/>
      <c r="T123" s="265"/>
    </row>
    <row r="124" spans="1:20" ht="15" customHeight="1" thickBot="1">
      <c r="A124" s="273"/>
      <c r="B124" s="265"/>
      <c r="C124" s="275"/>
      <c r="D124" s="263"/>
      <c r="E124" s="263"/>
      <c r="F124" s="236"/>
      <c r="G124" s="275" t="s">
        <v>352</v>
      </c>
      <c r="H124" s="263"/>
      <c r="I124" s="263"/>
      <c r="J124" s="263"/>
      <c r="K124" s="263"/>
      <c r="L124" s="263"/>
      <c r="M124" s="263"/>
      <c r="N124" s="263"/>
      <c r="O124" s="263"/>
      <c r="T124" s="265"/>
    </row>
    <row r="125" spans="1:20" ht="15" customHeight="1" thickBot="1">
      <c r="A125" s="273"/>
      <c r="B125" s="371" t="s">
        <v>644</v>
      </c>
      <c r="C125" s="275" t="s">
        <v>463</v>
      </c>
      <c r="D125" s="263"/>
      <c r="E125" s="263"/>
      <c r="G125" s="263"/>
      <c r="H125" s="263"/>
      <c r="I125" s="263"/>
      <c r="J125" s="263"/>
      <c r="K125" s="263"/>
      <c r="L125" s="263"/>
      <c r="M125" s="263"/>
      <c r="N125" s="263"/>
      <c r="O125" s="263"/>
      <c r="T125" s="265"/>
    </row>
    <row r="126" spans="1:20" ht="15" customHeight="1">
      <c r="A126" s="273"/>
      <c r="B126" s="235"/>
      <c r="C126" s="275"/>
      <c r="D126" s="275"/>
      <c r="E126" s="263"/>
      <c r="F126" s="263"/>
      <c r="G126" s="264"/>
      <c r="H126" s="263"/>
      <c r="I126" s="263"/>
      <c r="J126" s="263"/>
      <c r="K126" s="263"/>
      <c r="L126" s="263"/>
      <c r="M126" s="263"/>
      <c r="N126" s="263"/>
      <c r="O126" s="263"/>
      <c r="T126" s="265"/>
    </row>
    <row r="127" spans="1:20" ht="15" customHeight="1">
      <c r="A127" s="280" t="s">
        <v>354</v>
      </c>
      <c r="B127" s="235"/>
      <c r="C127" s="275"/>
      <c r="D127" s="275"/>
      <c r="E127" s="263"/>
      <c r="F127" s="263"/>
      <c r="G127" s="264"/>
      <c r="H127" s="263"/>
      <c r="I127" s="263"/>
      <c r="J127" s="263"/>
      <c r="K127" s="263"/>
      <c r="L127" s="263"/>
      <c r="M127" s="263"/>
      <c r="N127" s="263"/>
      <c r="O127" s="263"/>
      <c r="T127" s="265"/>
    </row>
    <row r="128" spans="1:20" ht="15" customHeight="1" thickBot="1">
      <c r="A128" s="273"/>
      <c r="B128" s="235"/>
      <c r="C128" s="275"/>
      <c r="D128" s="275"/>
      <c r="E128" s="263"/>
      <c r="F128" s="263"/>
      <c r="G128" s="264"/>
      <c r="H128" s="263"/>
      <c r="I128" s="263"/>
      <c r="J128" s="263"/>
      <c r="K128" s="263"/>
      <c r="L128" s="263"/>
      <c r="M128" s="263"/>
      <c r="N128" s="263"/>
      <c r="O128" s="263"/>
      <c r="T128" s="265"/>
    </row>
    <row r="129" spans="1:20" ht="15" customHeight="1" thickBot="1">
      <c r="A129" s="273"/>
      <c r="B129" s="371"/>
      <c r="C129" s="275" t="s">
        <v>355</v>
      </c>
      <c r="D129" s="263"/>
      <c r="E129" s="263"/>
      <c r="F129" s="371" t="s">
        <v>644</v>
      </c>
      <c r="G129" s="275" t="s">
        <v>356</v>
      </c>
      <c r="H129" s="263"/>
      <c r="I129" s="263"/>
      <c r="J129" s="263"/>
      <c r="K129" s="263"/>
      <c r="L129" s="263"/>
      <c r="M129" s="263"/>
      <c r="N129" s="263"/>
      <c r="O129" s="263"/>
      <c r="R129" s="266" t="str">
        <f>IF(COUNTA(B129)=1, criteria!I36,criteria!C36)</f>
        <v xml:space="preserve">Not Compliant </v>
      </c>
      <c r="T129" s="265"/>
    </row>
    <row r="130" spans="1:20" ht="15" customHeight="1">
      <c r="A130" s="273"/>
      <c r="B130" s="235"/>
      <c r="C130" s="275"/>
      <c r="D130" s="275"/>
      <c r="E130" s="263"/>
      <c r="F130" s="263"/>
      <c r="G130" s="264"/>
      <c r="H130" s="263"/>
      <c r="I130" s="263"/>
      <c r="J130" s="263"/>
      <c r="K130" s="263"/>
      <c r="L130" s="263"/>
      <c r="M130" s="263"/>
      <c r="N130" s="263"/>
      <c r="O130" s="263"/>
      <c r="T130" s="265"/>
    </row>
    <row r="131" spans="1:20">
      <c r="A131" s="273" t="s">
        <v>391</v>
      </c>
      <c r="B131" s="235"/>
      <c r="C131" s="275"/>
      <c r="D131" s="275"/>
      <c r="E131" s="263"/>
      <c r="F131" s="263"/>
      <c r="G131" s="264"/>
      <c r="H131" s="263"/>
      <c r="I131" s="263"/>
      <c r="J131" s="263"/>
      <c r="K131" s="263"/>
      <c r="L131" s="263"/>
      <c r="M131" s="263"/>
      <c r="N131" s="263"/>
      <c r="O131" s="263"/>
      <c r="T131" s="265"/>
    </row>
    <row r="132" spans="1:20">
      <c r="A132" s="273" t="s">
        <v>177</v>
      </c>
      <c r="B132" s="235"/>
      <c r="C132" s="275"/>
      <c r="D132" s="275"/>
      <c r="E132" s="263"/>
      <c r="F132" s="263"/>
      <c r="G132" s="264"/>
      <c r="H132" s="263"/>
      <c r="I132" s="263"/>
      <c r="J132" s="263"/>
      <c r="K132" s="263"/>
      <c r="L132" s="263"/>
      <c r="M132" s="263"/>
      <c r="N132" s="263"/>
      <c r="O132" s="263"/>
      <c r="R132" s="267" t="str">
        <f>IF(R140=3,criteria!I45,IF(AND(R134=1,R140=2),criteria!G45,IF(AND(R134=1,R140=1),criteria!E45,criteria!C45)))</f>
        <v xml:space="preserve">Fully Compliant </v>
      </c>
      <c r="T132" s="265"/>
    </row>
    <row r="133" spans="1:20" ht="15" customHeight="1" thickBot="1">
      <c r="A133" s="273"/>
      <c r="B133" s="235"/>
      <c r="C133" s="275"/>
      <c r="D133" s="275"/>
      <c r="E133" s="263"/>
      <c r="F133" s="263"/>
      <c r="G133" s="264"/>
      <c r="H133" s="263"/>
      <c r="I133" s="263"/>
      <c r="J133" s="263"/>
      <c r="K133" s="263"/>
      <c r="L133" s="263"/>
      <c r="M133" s="263"/>
      <c r="N133" s="263"/>
      <c r="O133" s="263"/>
      <c r="T133" s="265"/>
    </row>
    <row r="134" spans="1:20" ht="15" customHeight="1" thickBot="1">
      <c r="A134" s="273"/>
      <c r="B134" s="371" t="s">
        <v>644</v>
      </c>
      <c r="C134" s="275" t="s">
        <v>178</v>
      </c>
      <c r="D134" s="275"/>
      <c r="E134" s="263"/>
      <c r="F134" s="263"/>
      <c r="G134" s="264"/>
      <c r="H134" s="263"/>
      <c r="I134" s="263"/>
      <c r="J134" s="263"/>
      <c r="K134" s="263"/>
      <c r="L134" s="263"/>
      <c r="M134" s="263"/>
      <c r="N134" s="263"/>
      <c r="O134" s="263"/>
      <c r="R134" s="266">
        <f>IF(COUNTA(B134,E135)=2,1,0)</f>
        <v>1</v>
      </c>
      <c r="T134" s="265"/>
    </row>
    <row r="135" spans="1:20" ht="15" customHeight="1">
      <c r="A135" s="273"/>
      <c r="B135" s="238"/>
      <c r="C135" s="275" t="s">
        <v>448</v>
      </c>
      <c r="D135" s="275"/>
      <c r="E135" s="379" t="s">
        <v>650</v>
      </c>
      <c r="F135" s="379"/>
      <c r="G135" s="379"/>
      <c r="H135" s="379"/>
      <c r="I135" s="379"/>
      <c r="J135" s="379"/>
      <c r="K135" s="379"/>
      <c r="L135" s="379"/>
      <c r="M135" s="379"/>
      <c r="N135" s="263"/>
      <c r="O135" s="263"/>
      <c r="T135" s="265"/>
    </row>
    <row r="136" spans="1:20" ht="15" customHeight="1" thickBot="1">
      <c r="A136" s="273"/>
      <c r="B136" s="235"/>
      <c r="C136" s="275"/>
      <c r="D136" s="275"/>
      <c r="E136" s="263"/>
      <c r="F136" s="263"/>
      <c r="G136" s="264"/>
      <c r="H136" s="263"/>
      <c r="I136" s="263"/>
      <c r="J136" s="263"/>
      <c r="K136" s="263"/>
      <c r="L136" s="263"/>
      <c r="M136" s="263"/>
      <c r="N136" s="263"/>
      <c r="O136" s="263"/>
      <c r="T136" s="265"/>
    </row>
    <row r="137" spans="1:20" ht="15" customHeight="1" thickBot="1">
      <c r="A137" s="273"/>
      <c r="B137" s="371" t="s">
        <v>644</v>
      </c>
      <c r="C137" s="275" t="s">
        <v>179</v>
      </c>
      <c r="D137" s="275"/>
      <c r="E137" s="263"/>
      <c r="F137" s="263"/>
      <c r="G137" s="264"/>
      <c r="H137" s="263"/>
      <c r="I137" s="263"/>
      <c r="J137" s="263"/>
      <c r="K137" s="263"/>
      <c r="L137" s="263"/>
      <c r="M137" s="263"/>
      <c r="N137" s="263"/>
      <c r="O137" s="263"/>
      <c r="R137" s="266">
        <f>IF(COUNTA(B137)=1,1,0)</f>
        <v>1</v>
      </c>
      <c r="T137" s="265"/>
    </row>
    <row r="138" spans="1:20" ht="15" customHeight="1" thickBot="1">
      <c r="A138" s="273"/>
      <c r="B138" s="235"/>
      <c r="C138" s="275"/>
      <c r="D138" s="275"/>
      <c r="E138" s="263"/>
      <c r="F138" s="263"/>
      <c r="G138" s="264"/>
      <c r="H138" s="263"/>
      <c r="I138" s="263"/>
      <c r="J138" s="263"/>
      <c r="K138" s="263"/>
      <c r="L138" s="263"/>
      <c r="M138" s="263"/>
      <c r="N138" s="263"/>
      <c r="O138" s="263"/>
      <c r="T138" s="265"/>
    </row>
    <row r="139" spans="1:20" ht="15" customHeight="1" thickBot="1">
      <c r="A139" s="273"/>
      <c r="B139" s="371" t="s">
        <v>644</v>
      </c>
      <c r="C139" s="275" t="s">
        <v>180</v>
      </c>
      <c r="D139" s="275"/>
      <c r="E139" s="263"/>
      <c r="F139" s="263"/>
      <c r="G139" s="264"/>
      <c r="H139" s="263"/>
      <c r="I139" s="263"/>
      <c r="J139" s="263"/>
      <c r="K139" s="263"/>
      <c r="L139" s="263"/>
      <c r="M139" s="263"/>
      <c r="N139" s="263"/>
      <c r="O139" s="263"/>
      <c r="R139" s="266">
        <f>IF(COUNTA(B139)=1,1,0)</f>
        <v>1</v>
      </c>
      <c r="T139" s="265"/>
    </row>
    <row r="140" spans="1:20" ht="15" customHeight="1">
      <c r="A140" s="273"/>
      <c r="B140" s="238"/>
      <c r="C140" s="275"/>
      <c r="D140" s="275"/>
      <c r="E140" s="263"/>
      <c r="F140" s="263"/>
      <c r="G140" s="264"/>
      <c r="H140" s="263"/>
      <c r="I140" s="263"/>
      <c r="J140" s="263"/>
      <c r="K140" s="263"/>
      <c r="L140" s="263"/>
      <c r="M140" s="263"/>
      <c r="N140" s="263"/>
      <c r="O140" s="263"/>
      <c r="R140" s="266">
        <f>SUM(R134:R139)</f>
        <v>3</v>
      </c>
      <c r="T140" s="265"/>
    </row>
    <row r="141" spans="1:20">
      <c r="A141" s="273" t="s">
        <v>392</v>
      </c>
      <c r="B141" s="235"/>
      <c r="C141" s="275"/>
      <c r="D141" s="275"/>
      <c r="E141" s="263"/>
      <c r="F141" s="263"/>
      <c r="G141" s="264"/>
      <c r="H141" s="263"/>
      <c r="I141" s="263"/>
      <c r="J141" s="263"/>
      <c r="K141" s="263"/>
      <c r="L141" s="263"/>
      <c r="M141" s="263"/>
      <c r="N141" s="263"/>
      <c r="O141" s="263"/>
      <c r="T141" s="265"/>
    </row>
    <row r="142" spans="1:20">
      <c r="A142" s="273" t="s">
        <v>181</v>
      </c>
      <c r="B142" s="235"/>
      <c r="C142" s="275"/>
      <c r="D142" s="275"/>
      <c r="E142" s="263"/>
      <c r="F142" s="263"/>
      <c r="G142" s="264"/>
      <c r="H142" s="263"/>
      <c r="I142" s="263"/>
      <c r="J142" s="263"/>
      <c r="K142" s="263"/>
      <c r="L142" s="263"/>
      <c r="M142" s="263"/>
      <c r="N142" s="263"/>
      <c r="O142" s="263"/>
      <c r="R142" s="267" t="str">
        <f>IF(R153=4,criteria!I46,IF(AND(R144=1,R153=3),criteria!G46,IF(AND(R144=1,R153=2),criteria!E46,criteria!C46)))</f>
        <v xml:space="preserve">Fully Compliant </v>
      </c>
      <c r="T142" s="265"/>
    </row>
    <row r="143" spans="1:20" ht="15" customHeight="1" thickBot="1">
      <c r="A143" s="273"/>
      <c r="B143" s="235"/>
      <c r="C143" s="275"/>
      <c r="D143" s="275"/>
      <c r="E143" s="263"/>
      <c r="F143" s="263"/>
      <c r="G143" s="264"/>
      <c r="H143" s="263"/>
      <c r="I143" s="263"/>
      <c r="J143" s="263"/>
      <c r="K143" s="263"/>
      <c r="L143" s="263"/>
      <c r="M143" s="263"/>
      <c r="N143" s="263"/>
      <c r="O143" s="263"/>
      <c r="T143" s="265"/>
    </row>
    <row r="144" spans="1:20" ht="15" customHeight="1" thickBot="1">
      <c r="A144" s="273"/>
      <c r="B144" s="371" t="s">
        <v>644</v>
      </c>
      <c r="C144" s="275" t="s">
        <v>182</v>
      </c>
      <c r="D144" s="275"/>
      <c r="E144" s="263"/>
      <c r="F144" s="263"/>
      <c r="G144" s="264"/>
      <c r="H144" s="263"/>
      <c r="I144" s="263"/>
      <c r="J144" s="263"/>
      <c r="K144" s="263"/>
      <c r="L144" s="263"/>
      <c r="M144" s="263"/>
      <c r="N144" s="263"/>
      <c r="O144" s="263"/>
      <c r="R144" s="266">
        <f>IF(COUNTA(B144)=1,1,0)</f>
        <v>1</v>
      </c>
      <c r="T144" s="265"/>
    </row>
    <row r="145" spans="1:20" ht="15" customHeight="1" thickBot="1">
      <c r="A145" s="273"/>
      <c r="B145" s="235"/>
      <c r="C145" s="275"/>
      <c r="D145" s="275"/>
      <c r="E145" s="263"/>
      <c r="F145" s="263"/>
      <c r="G145" s="264"/>
      <c r="H145" s="263"/>
      <c r="I145" s="263"/>
      <c r="J145" s="263"/>
      <c r="K145" s="263"/>
      <c r="L145" s="263"/>
      <c r="M145" s="263"/>
      <c r="N145" s="263"/>
      <c r="O145" s="263"/>
      <c r="T145" s="265"/>
    </row>
    <row r="146" spans="1:20" ht="15" customHeight="1" thickBot="1">
      <c r="A146" s="273"/>
      <c r="B146" s="371" t="s">
        <v>644</v>
      </c>
      <c r="C146" s="275" t="s">
        <v>183</v>
      </c>
      <c r="D146" s="275"/>
      <c r="E146" s="263"/>
      <c r="F146" s="263"/>
      <c r="G146" s="264"/>
      <c r="H146" s="263"/>
      <c r="I146" s="263"/>
      <c r="J146" s="263"/>
      <c r="K146" s="263"/>
      <c r="L146" s="263"/>
      <c r="M146" s="263"/>
      <c r="N146" s="263"/>
      <c r="O146" s="263"/>
      <c r="R146" s="266">
        <f>IF(COUNTA(B146,H147,K147)=3,1,0)</f>
        <v>1</v>
      </c>
      <c r="T146" s="265"/>
    </row>
    <row r="147" spans="1:20" ht="15" customHeight="1">
      <c r="A147" s="273"/>
      <c r="B147" s="238"/>
      <c r="C147" s="275" t="s">
        <v>454</v>
      </c>
      <c r="D147" s="275"/>
      <c r="E147" s="263"/>
      <c r="F147" s="277"/>
      <c r="G147" s="264" t="s">
        <v>455</v>
      </c>
      <c r="H147" s="381">
        <v>45121</v>
      </c>
      <c r="I147" s="381"/>
      <c r="J147" s="263" t="s">
        <v>456</v>
      </c>
      <c r="K147" s="381">
        <v>45304</v>
      </c>
      <c r="L147" s="381"/>
      <c r="M147" s="263"/>
      <c r="N147" s="263"/>
      <c r="O147" s="263"/>
      <c r="T147" s="265"/>
    </row>
    <row r="148" spans="1:20" ht="15" customHeight="1" thickBot="1">
      <c r="A148" s="273"/>
      <c r="B148" s="235"/>
      <c r="C148" s="275"/>
      <c r="D148" s="275"/>
      <c r="E148" s="263"/>
      <c r="F148" s="263"/>
      <c r="G148" s="264"/>
      <c r="H148" s="263"/>
      <c r="I148" s="263"/>
      <c r="J148" s="263"/>
      <c r="K148" s="263"/>
      <c r="L148" s="263"/>
      <c r="M148" s="263"/>
      <c r="N148" s="263"/>
      <c r="O148" s="263"/>
      <c r="T148" s="265"/>
    </row>
    <row r="149" spans="1:20" ht="15" customHeight="1" thickBot="1">
      <c r="A149" s="273"/>
      <c r="B149" s="371" t="s">
        <v>644</v>
      </c>
      <c r="C149" s="275" t="s">
        <v>184</v>
      </c>
      <c r="D149" s="275"/>
      <c r="E149" s="263"/>
      <c r="F149" s="263"/>
      <c r="G149" s="264"/>
      <c r="H149" s="263"/>
      <c r="I149" s="263"/>
      <c r="J149" s="263"/>
      <c r="K149" s="263"/>
      <c r="L149" s="263"/>
      <c r="M149" s="263"/>
      <c r="N149" s="263"/>
      <c r="O149" s="263"/>
      <c r="R149" s="266">
        <f>IF(COUNTA(B149,E150)=2,1,0)</f>
        <v>1</v>
      </c>
      <c r="T149" s="265"/>
    </row>
    <row r="150" spans="1:20" ht="15" customHeight="1">
      <c r="A150" s="273"/>
      <c r="B150" s="238"/>
      <c r="C150" s="275" t="s">
        <v>448</v>
      </c>
      <c r="D150" s="275"/>
      <c r="E150" s="379" t="s">
        <v>674</v>
      </c>
      <c r="F150" s="379"/>
      <c r="G150" s="379"/>
      <c r="H150" s="379"/>
      <c r="I150" s="379"/>
      <c r="J150" s="379"/>
      <c r="K150" s="379"/>
      <c r="L150" s="379"/>
      <c r="M150" s="379"/>
      <c r="N150" s="263"/>
      <c r="O150" s="263"/>
      <c r="T150" s="265"/>
    </row>
    <row r="151" spans="1:20" ht="15" customHeight="1" thickBot="1">
      <c r="A151" s="273"/>
      <c r="B151" s="235"/>
      <c r="C151" s="275"/>
      <c r="D151" s="275"/>
      <c r="E151" s="263"/>
      <c r="F151" s="263"/>
      <c r="G151" s="264"/>
      <c r="H151" s="263"/>
      <c r="I151" s="263"/>
      <c r="J151" s="263"/>
      <c r="K151" s="263"/>
      <c r="L151" s="263"/>
      <c r="M151" s="263"/>
      <c r="N151" s="263"/>
      <c r="O151" s="263"/>
      <c r="T151" s="265"/>
    </row>
    <row r="152" spans="1:20" ht="15" customHeight="1" thickBot="1">
      <c r="A152" s="273"/>
      <c r="B152" s="371" t="s">
        <v>644</v>
      </c>
      <c r="C152" s="275" t="s">
        <v>185</v>
      </c>
      <c r="D152" s="275"/>
      <c r="E152" s="263"/>
      <c r="F152" s="263"/>
      <c r="G152" s="264"/>
      <c r="H152" s="263"/>
      <c r="I152" s="263"/>
      <c r="J152" s="263"/>
      <c r="K152" s="263"/>
      <c r="L152" s="263"/>
      <c r="M152" s="263"/>
      <c r="N152" s="263"/>
      <c r="O152" s="263"/>
      <c r="R152" s="266">
        <f>IF(COUNTA(B152)=1,1,0)</f>
        <v>1</v>
      </c>
      <c r="T152" s="265"/>
    </row>
    <row r="153" spans="1:20" ht="15" customHeight="1">
      <c r="A153" s="273"/>
      <c r="B153" s="235"/>
      <c r="C153" s="275"/>
      <c r="D153" s="275"/>
      <c r="E153" s="263"/>
      <c r="F153" s="263"/>
      <c r="G153" s="264"/>
      <c r="H153" s="263"/>
      <c r="I153" s="263"/>
      <c r="J153" s="263"/>
      <c r="K153" s="263"/>
      <c r="L153" s="263"/>
      <c r="M153" s="263"/>
      <c r="N153" s="263"/>
      <c r="O153" s="263"/>
      <c r="R153" s="266">
        <f>SUM(R144:R152)</f>
        <v>4</v>
      </c>
      <c r="T153" s="265"/>
    </row>
    <row r="154" spans="1:20" ht="15" customHeight="1">
      <c r="A154" s="273" t="s">
        <v>393</v>
      </c>
      <c r="B154" s="235"/>
      <c r="C154" s="275"/>
      <c r="D154" s="275"/>
      <c r="E154" s="263"/>
      <c r="F154" s="263"/>
      <c r="G154" s="264"/>
      <c r="H154" s="263"/>
      <c r="I154" s="263"/>
      <c r="J154" s="263"/>
      <c r="K154" s="263"/>
      <c r="L154" s="263"/>
      <c r="M154" s="263"/>
      <c r="N154" s="263"/>
      <c r="O154" s="263"/>
      <c r="T154" s="265"/>
    </row>
    <row r="155" spans="1:20" ht="15" customHeight="1">
      <c r="A155" s="273" t="s">
        <v>378</v>
      </c>
      <c r="B155" s="235"/>
      <c r="C155" s="275"/>
      <c r="D155" s="275"/>
      <c r="E155" s="263"/>
      <c r="F155" s="263"/>
      <c r="G155" s="264"/>
      <c r="H155" s="263"/>
      <c r="I155" s="263"/>
      <c r="J155" s="263"/>
      <c r="K155" s="263"/>
      <c r="L155" s="263"/>
      <c r="M155" s="263"/>
      <c r="N155" s="263"/>
      <c r="O155" s="263"/>
      <c r="T155" s="265"/>
    </row>
    <row r="156" spans="1:20" ht="15" customHeight="1" thickBot="1">
      <c r="A156" s="273"/>
      <c r="B156" s="235"/>
      <c r="C156" s="275"/>
      <c r="D156" s="275"/>
      <c r="E156" s="263"/>
      <c r="F156" s="263"/>
      <c r="G156" s="264"/>
      <c r="H156" s="263"/>
      <c r="I156" s="263"/>
      <c r="J156" s="263"/>
      <c r="K156" s="263"/>
      <c r="L156" s="263"/>
      <c r="M156" s="263"/>
      <c r="N156" s="263"/>
      <c r="O156" s="263"/>
      <c r="R156" s="267" t="str">
        <f>IF(R162=3,criteria!I53,IF(AND(R157=1,R162=2),criteria!G53,IF(AND(R157=1,R162=1),criteria!E53,criteria!C53)))</f>
        <v xml:space="preserve">Fully Compliant </v>
      </c>
      <c r="T156" s="265"/>
    </row>
    <row r="157" spans="1:20" ht="15" customHeight="1" thickBot="1">
      <c r="A157" s="273"/>
      <c r="B157" s="371" t="s">
        <v>644</v>
      </c>
      <c r="C157" s="275" t="s">
        <v>374</v>
      </c>
      <c r="D157" s="275"/>
      <c r="E157" s="263"/>
      <c r="F157" s="263"/>
      <c r="G157" s="264"/>
      <c r="H157" s="263"/>
      <c r="I157" s="263"/>
      <c r="J157" s="263"/>
      <c r="K157" s="263"/>
      <c r="L157" s="263"/>
      <c r="M157" s="263"/>
      <c r="N157" s="263"/>
      <c r="O157" s="263"/>
      <c r="R157" s="266">
        <f>IF(COUNTA(B157)=1,1,0)</f>
        <v>1</v>
      </c>
      <c r="T157" s="265"/>
    </row>
    <row r="158" spans="1:20" ht="15" customHeight="1" thickBot="1">
      <c r="A158" s="273"/>
      <c r="B158" s="235"/>
      <c r="C158" s="275"/>
      <c r="D158" s="275"/>
      <c r="E158" s="263"/>
      <c r="F158" s="263"/>
      <c r="G158" s="264"/>
      <c r="H158" s="263"/>
      <c r="I158" s="263"/>
      <c r="J158" s="263"/>
      <c r="K158" s="263"/>
      <c r="L158" s="263"/>
      <c r="M158" s="263"/>
      <c r="N158" s="263"/>
      <c r="O158" s="263"/>
      <c r="T158" s="265"/>
    </row>
    <row r="159" spans="1:20" ht="15" customHeight="1" thickBot="1">
      <c r="A159" s="273"/>
      <c r="B159" s="371" t="s">
        <v>644</v>
      </c>
      <c r="C159" s="275" t="s">
        <v>375</v>
      </c>
      <c r="D159" s="275"/>
      <c r="E159" s="263"/>
      <c r="F159" s="263"/>
      <c r="G159" s="264"/>
      <c r="H159" s="263"/>
      <c r="I159" s="263"/>
      <c r="J159" s="263"/>
      <c r="K159" s="263"/>
      <c r="L159" s="263"/>
      <c r="M159" s="263"/>
      <c r="N159" s="263"/>
      <c r="O159" s="263"/>
      <c r="R159" s="266">
        <f>IF(COUNTA(B159)=1,1,0)</f>
        <v>1</v>
      </c>
      <c r="T159" s="265"/>
    </row>
    <row r="160" spans="1:20" ht="15" customHeight="1" thickBot="1">
      <c r="A160" s="273"/>
      <c r="B160" s="235"/>
      <c r="C160" s="275"/>
      <c r="D160" s="275"/>
      <c r="E160" s="263"/>
      <c r="F160" s="263"/>
      <c r="G160" s="264"/>
      <c r="H160" s="263"/>
      <c r="I160" s="263"/>
      <c r="J160" s="263"/>
      <c r="K160" s="263"/>
      <c r="L160" s="263"/>
      <c r="M160" s="263"/>
      <c r="N160" s="263"/>
      <c r="O160" s="263"/>
      <c r="T160" s="265"/>
    </row>
    <row r="161" spans="1:20" ht="15" customHeight="1" thickBot="1">
      <c r="A161" s="273"/>
      <c r="B161" s="371" t="s">
        <v>644</v>
      </c>
      <c r="C161" s="275" t="s">
        <v>376</v>
      </c>
      <c r="D161" s="275"/>
      <c r="E161" s="263"/>
      <c r="F161" s="263"/>
      <c r="G161" s="264"/>
      <c r="H161" s="263"/>
      <c r="I161" s="263"/>
      <c r="J161" s="263"/>
      <c r="K161" s="263"/>
      <c r="L161" s="263"/>
      <c r="M161" s="263"/>
      <c r="N161" s="263"/>
      <c r="O161" s="263"/>
      <c r="R161" s="266">
        <f>IF(COUNTA(B161)=1,1,0)</f>
        <v>1</v>
      </c>
      <c r="T161" s="265"/>
    </row>
    <row r="162" spans="1:20" ht="15" customHeight="1">
      <c r="A162" s="273"/>
      <c r="B162" s="235"/>
      <c r="C162" s="275" t="s">
        <v>377</v>
      </c>
      <c r="D162" s="275"/>
      <c r="E162" s="263"/>
      <c r="F162" s="263"/>
      <c r="G162" s="264"/>
      <c r="H162" s="263"/>
      <c r="I162" s="263"/>
      <c r="J162" s="263"/>
      <c r="K162" s="263"/>
      <c r="L162" s="263"/>
      <c r="M162" s="263"/>
      <c r="N162" s="263"/>
      <c r="O162" s="263"/>
      <c r="R162" s="266">
        <f>SUM(R157:R161)</f>
        <v>3</v>
      </c>
      <c r="T162" s="265"/>
    </row>
    <row r="163" spans="1:20" ht="15" customHeight="1">
      <c r="A163" s="273"/>
      <c r="B163" s="235"/>
      <c r="C163" s="275"/>
      <c r="D163" s="275"/>
      <c r="E163" s="263"/>
      <c r="F163" s="263"/>
      <c r="G163" s="264"/>
      <c r="H163" s="263"/>
      <c r="I163" s="263"/>
      <c r="J163" s="263"/>
      <c r="K163" s="263"/>
      <c r="L163" s="263"/>
      <c r="M163" s="263"/>
      <c r="N163" s="263"/>
      <c r="O163" s="263"/>
      <c r="T163" s="265"/>
    </row>
    <row r="164" spans="1:20" ht="15" customHeight="1">
      <c r="A164" s="273" t="s">
        <v>394</v>
      </c>
      <c r="B164" s="235"/>
      <c r="C164" s="275"/>
      <c r="D164" s="275"/>
      <c r="E164" s="263"/>
      <c r="F164" s="263"/>
      <c r="G164" s="264"/>
      <c r="H164" s="263"/>
      <c r="I164" s="263"/>
      <c r="J164" s="263"/>
      <c r="K164" s="263"/>
      <c r="L164" s="263"/>
      <c r="M164" s="263"/>
      <c r="N164" s="263"/>
      <c r="O164" s="263"/>
      <c r="T164" s="265"/>
    </row>
    <row r="165" spans="1:20" ht="15" customHeight="1" thickBot="1">
      <c r="A165" s="273"/>
      <c r="B165" s="235"/>
      <c r="C165" s="275"/>
      <c r="D165" s="275"/>
      <c r="E165" s="263"/>
      <c r="F165" s="263"/>
      <c r="G165" s="264"/>
      <c r="H165" s="263"/>
      <c r="I165" s="263"/>
      <c r="J165" s="263"/>
      <c r="K165" s="263"/>
      <c r="L165" s="263"/>
      <c r="M165" s="263"/>
      <c r="N165" s="263"/>
      <c r="O165" s="263"/>
      <c r="R165" s="267" t="str">
        <f>IF(R172=3,criteria!I61,IF(AND(R166=1,R172=2),criteria!G61,IF(AND(R166=1,R172=1),criteria!E61,criteria!C61)))</f>
        <v xml:space="preserve">Fully Compliant </v>
      </c>
      <c r="T165" s="265"/>
    </row>
    <row r="166" spans="1:20" ht="15" customHeight="1" thickBot="1">
      <c r="A166" s="273"/>
      <c r="B166" s="371" t="s">
        <v>644</v>
      </c>
      <c r="C166" s="275" t="s">
        <v>399</v>
      </c>
      <c r="D166" s="275"/>
      <c r="E166" s="263"/>
      <c r="F166" s="263"/>
      <c r="G166" s="264"/>
      <c r="H166" s="263"/>
      <c r="I166" s="263"/>
      <c r="J166" s="263"/>
      <c r="K166" s="263"/>
      <c r="L166" s="263"/>
      <c r="M166" s="263"/>
      <c r="N166" s="263"/>
      <c r="O166" s="263"/>
      <c r="R166" s="266">
        <f>IF(COUNTA(B166)=1,1,0)</f>
        <v>1</v>
      </c>
      <c r="T166" s="265"/>
    </row>
    <row r="167" spans="1:20" ht="15" customHeight="1">
      <c r="A167" s="273"/>
      <c r="B167" s="238"/>
      <c r="C167" s="275" t="s">
        <v>400</v>
      </c>
      <c r="D167" s="275"/>
      <c r="E167" s="263"/>
      <c r="F167" s="263"/>
      <c r="G167" s="264"/>
      <c r="H167" s="263"/>
      <c r="I167" s="263"/>
      <c r="J167" s="263"/>
      <c r="K167" s="263"/>
      <c r="L167" s="263"/>
      <c r="M167" s="263"/>
      <c r="N167" s="263"/>
      <c r="O167" s="263"/>
      <c r="T167" s="265"/>
    </row>
    <row r="168" spans="1:20" ht="15" customHeight="1" thickBot="1">
      <c r="A168" s="273"/>
      <c r="B168" s="235"/>
      <c r="C168" s="275"/>
      <c r="D168" s="275"/>
      <c r="E168" s="263"/>
      <c r="F168" s="263"/>
      <c r="G168" s="264"/>
      <c r="H168" s="263"/>
      <c r="I168" s="263"/>
      <c r="J168" s="263"/>
      <c r="K168" s="263"/>
      <c r="L168" s="263"/>
      <c r="M168" s="263"/>
      <c r="N168" s="263"/>
      <c r="O168" s="263"/>
      <c r="T168" s="265"/>
    </row>
    <row r="169" spans="1:20" ht="15" customHeight="1" thickBot="1">
      <c r="A169" s="273"/>
      <c r="B169" s="371" t="s">
        <v>644</v>
      </c>
      <c r="C169" s="275" t="s">
        <v>186</v>
      </c>
      <c r="D169" s="275"/>
      <c r="E169" s="263"/>
      <c r="F169" s="263"/>
      <c r="G169" s="264"/>
      <c r="H169" s="263"/>
      <c r="I169" s="263"/>
      <c r="J169" s="263"/>
      <c r="K169" s="263"/>
      <c r="L169" s="263"/>
      <c r="M169" s="263"/>
      <c r="N169" s="263"/>
      <c r="O169" s="263"/>
      <c r="R169" s="266">
        <f>IF(COUNTA(B169)=1,1,0)</f>
        <v>1</v>
      </c>
      <c r="T169" s="265"/>
    </row>
    <row r="170" spans="1:20" ht="15" customHeight="1" thickBot="1">
      <c r="A170" s="273"/>
      <c r="B170" s="235"/>
      <c r="C170" s="275"/>
      <c r="D170" s="275"/>
      <c r="E170" s="263"/>
      <c r="F170" s="263"/>
      <c r="G170" s="264"/>
      <c r="H170" s="263"/>
      <c r="I170" s="263"/>
      <c r="J170" s="263"/>
      <c r="K170" s="263"/>
      <c r="L170" s="263"/>
      <c r="M170" s="263"/>
      <c r="N170" s="263"/>
      <c r="O170" s="263"/>
      <c r="T170" s="265"/>
    </row>
    <row r="171" spans="1:20" ht="15" customHeight="1" thickBot="1">
      <c r="A171" s="273"/>
      <c r="B171" s="371" t="s">
        <v>644</v>
      </c>
      <c r="C171" s="275" t="s">
        <v>401</v>
      </c>
      <c r="D171" s="275"/>
      <c r="E171" s="263"/>
      <c r="F171" s="263"/>
      <c r="G171" s="264"/>
      <c r="H171" s="263"/>
      <c r="I171" s="263"/>
      <c r="J171" s="263"/>
      <c r="K171" s="263"/>
      <c r="L171" s="263"/>
      <c r="M171" s="263"/>
      <c r="N171" s="263"/>
      <c r="O171" s="263"/>
      <c r="R171" s="266">
        <f>IF(COUNTA(B171)=1,1,0)</f>
        <v>1</v>
      </c>
      <c r="T171" s="265"/>
    </row>
    <row r="172" spans="1:20" ht="15" customHeight="1">
      <c r="A172" s="273"/>
      <c r="B172" s="235"/>
      <c r="C172" s="275"/>
      <c r="D172" s="275"/>
      <c r="E172" s="263"/>
      <c r="F172" s="263"/>
      <c r="G172" s="264"/>
      <c r="H172" s="263"/>
      <c r="I172" s="263"/>
      <c r="J172" s="263"/>
      <c r="K172" s="263"/>
      <c r="L172" s="263"/>
      <c r="M172" s="263"/>
      <c r="N172" s="263"/>
      <c r="O172" s="263"/>
      <c r="R172" s="266">
        <f>SUM(R166:R171)</f>
        <v>3</v>
      </c>
      <c r="T172" s="265"/>
    </row>
    <row r="173" spans="1:20" ht="15" customHeight="1">
      <c r="A173" s="273" t="s">
        <v>474</v>
      </c>
      <c r="B173" s="235"/>
      <c r="C173" s="275"/>
      <c r="D173" s="275"/>
      <c r="E173" s="263"/>
      <c r="F173" s="263"/>
      <c r="G173" s="264"/>
      <c r="H173" s="263"/>
      <c r="I173" s="263"/>
      <c r="J173" s="263"/>
      <c r="K173" s="263"/>
      <c r="L173" s="263"/>
      <c r="M173" s="263"/>
      <c r="N173" s="263"/>
      <c r="O173" s="263"/>
      <c r="T173" s="265"/>
    </row>
    <row r="174" spans="1:20" ht="15" customHeight="1">
      <c r="A174" s="273" t="s">
        <v>475</v>
      </c>
      <c r="B174" s="235"/>
      <c r="C174" s="275"/>
      <c r="D174" s="275"/>
      <c r="E174" s="263"/>
      <c r="F174" s="263"/>
      <c r="G174" s="264"/>
      <c r="H174" s="263"/>
      <c r="I174" s="263"/>
      <c r="J174" s="263"/>
      <c r="K174" s="263"/>
      <c r="L174" s="263"/>
      <c r="M174" s="263"/>
      <c r="N174" s="263"/>
      <c r="O174" s="263"/>
      <c r="T174" s="265"/>
    </row>
    <row r="175" spans="1:20" ht="15" customHeight="1">
      <c r="A175" s="273"/>
      <c r="B175" s="235"/>
      <c r="C175" s="275"/>
      <c r="D175" s="275"/>
      <c r="E175" s="263"/>
      <c r="F175" s="263"/>
      <c r="G175" s="264"/>
      <c r="H175" s="263"/>
      <c r="I175" s="263"/>
      <c r="J175" s="263"/>
      <c r="K175" s="263"/>
      <c r="L175" s="263"/>
      <c r="M175" s="263"/>
      <c r="N175" s="263"/>
      <c r="O175" s="263"/>
      <c r="R175" s="268">
        <f>IF(R176=1, SUM(R178:R188),IF(SUM(R178:R188)&lt;0.45,0,0))</f>
        <v>0</v>
      </c>
      <c r="T175" s="265"/>
    </row>
    <row r="176" spans="1:20" ht="15" customHeight="1">
      <c r="A176" s="273"/>
      <c r="B176" s="370"/>
      <c r="C176" s="369"/>
      <c r="D176" s="275"/>
      <c r="E176" s="269" t="s">
        <v>641</v>
      </c>
      <c r="F176" s="263"/>
      <c r="G176" s="264"/>
      <c r="H176" s="263"/>
      <c r="I176" s="383" t="s">
        <v>670</v>
      </c>
      <c r="J176" s="383"/>
      <c r="K176" s="383"/>
      <c r="L176" s="263"/>
      <c r="M176" s="263"/>
      <c r="N176" s="263"/>
      <c r="O176" s="263"/>
      <c r="R176" s="266">
        <f>IF(AND(I176&lt;L2,I176&gt;DATE(YEAR(L2)-3,MONTH(L2)-6,DAY(L2))),1,0)</f>
        <v>0</v>
      </c>
      <c r="T176" s="265"/>
    </row>
    <row r="177" spans="1:20" ht="13.5" thickBot="1">
      <c r="A177" s="273"/>
      <c r="B177" s="235"/>
      <c r="C177" s="275"/>
      <c r="D177" s="275"/>
      <c r="E177" s="263"/>
      <c r="F177" s="263"/>
      <c r="G177" s="264"/>
      <c r="H177" s="263"/>
      <c r="I177" s="263"/>
      <c r="J177" s="263"/>
      <c r="K177" s="263"/>
      <c r="L177" s="263"/>
      <c r="M177" s="263"/>
      <c r="N177" s="263"/>
      <c r="O177" s="263"/>
      <c r="T177" s="265"/>
    </row>
    <row r="178" spans="1:20" ht="13.5" thickBot="1">
      <c r="A178" s="273"/>
      <c r="B178" s="371" t="s">
        <v>644</v>
      </c>
      <c r="C178" s="275" t="s">
        <v>403</v>
      </c>
      <c r="D178" s="275"/>
      <c r="E178" s="263"/>
      <c r="F178" s="263"/>
      <c r="G178" s="264"/>
      <c r="H178" s="263"/>
      <c r="I178" s="263"/>
      <c r="J178" s="263"/>
      <c r="K178" s="263"/>
      <c r="L178" s="263"/>
      <c r="M178" s="263"/>
      <c r="N178" s="263"/>
      <c r="O178" s="263"/>
      <c r="R178" s="270">
        <f>IF(COUNTA(B178)=1,0.25,0)</f>
        <v>0.25</v>
      </c>
      <c r="T178" s="265"/>
    </row>
    <row r="179" spans="1:20" ht="13.5" thickBot="1">
      <c r="A179" s="273"/>
      <c r="B179" s="235"/>
      <c r="C179" s="275"/>
      <c r="D179" s="275"/>
      <c r="E179" s="263"/>
      <c r="F179" s="263"/>
      <c r="G179" s="264"/>
      <c r="H179" s="263"/>
      <c r="I179" s="263"/>
      <c r="J179" s="263"/>
      <c r="K179" s="263"/>
      <c r="L179" s="263"/>
      <c r="M179" s="263"/>
      <c r="N179" s="263"/>
      <c r="O179" s="263"/>
      <c r="R179" s="270"/>
      <c r="T179" s="265"/>
    </row>
    <row r="180" spans="1:20" ht="13.5" thickBot="1">
      <c r="A180" s="273"/>
      <c r="B180" s="371" t="s">
        <v>644</v>
      </c>
      <c r="C180" s="275" t="s">
        <v>404</v>
      </c>
      <c r="D180" s="275"/>
      <c r="E180" s="263"/>
      <c r="F180" s="263"/>
      <c r="G180" s="264"/>
      <c r="H180" s="263"/>
      <c r="I180" s="263"/>
      <c r="J180" s="263"/>
      <c r="K180" s="263"/>
      <c r="L180" s="263"/>
      <c r="M180" s="263"/>
      <c r="N180" s="263"/>
      <c r="O180" s="263"/>
      <c r="R180" s="270">
        <f>IF(COUNTA(B180)=1,0.2,0)</f>
        <v>0.2</v>
      </c>
      <c r="T180" s="265"/>
    </row>
    <row r="181" spans="1:20" ht="13.5" thickBot="1">
      <c r="A181" s="273"/>
      <c r="B181" s="235"/>
      <c r="C181" s="275"/>
      <c r="D181" s="275"/>
      <c r="E181" s="263"/>
      <c r="F181" s="263"/>
      <c r="G181" s="264"/>
      <c r="H181" s="263"/>
      <c r="I181" s="263"/>
      <c r="J181" s="263"/>
      <c r="K181" s="263"/>
      <c r="L181" s="263"/>
      <c r="M181" s="263"/>
      <c r="N181" s="263"/>
      <c r="O181" s="263"/>
      <c r="R181" s="270"/>
      <c r="T181" s="265"/>
    </row>
    <row r="182" spans="1:20" ht="13.5" thickBot="1">
      <c r="A182" s="273"/>
      <c r="B182" s="371" t="s">
        <v>644</v>
      </c>
      <c r="C182" s="275" t="s">
        <v>405</v>
      </c>
      <c r="D182" s="275"/>
      <c r="E182" s="263"/>
      <c r="F182" s="263"/>
      <c r="G182" s="264"/>
      <c r="H182" s="263"/>
      <c r="I182" s="263"/>
      <c r="J182" s="263"/>
      <c r="K182" s="263"/>
      <c r="L182" s="263"/>
      <c r="M182" s="263"/>
      <c r="N182" s="263"/>
      <c r="O182" s="263"/>
      <c r="R182" s="270">
        <f>IF(COUNTA(B182)=1,0.2,0)</f>
        <v>0.2</v>
      </c>
      <c r="T182" s="265"/>
    </row>
    <row r="183" spans="1:20" ht="13.5" thickBot="1">
      <c r="A183" s="273"/>
      <c r="B183" s="235"/>
      <c r="C183" s="275"/>
      <c r="D183" s="275"/>
      <c r="E183" s="263"/>
      <c r="F183" s="263"/>
      <c r="G183" s="264"/>
      <c r="H183" s="263"/>
      <c r="I183" s="263"/>
      <c r="J183" s="263"/>
      <c r="K183" s="263"/>
      <c r="L183" s="263"/>
      <c r="M183" s="263"/>
      <c r="N183" s="263"/>
      <c r="O183" s="263"/>
      <c r="R183" s="270"/>
      <c r="T183" s="265"/>
    </row>
    <row r="184" spans="1:20" ht="13.5" thickBot="1">
      <c r="A184" s="273"/>
      <c r="B184" s="371" t="s">
        <v>644</v>
      </c>
      <c r="C184" s="275" t="s">
        <v>406</v>
      </c>
      <c r="D184" s="275"/>
      <c r="E184" s="263"/>
      <c r="F184" s="263"/>
      <c r="G184" s="264"/>
      <c r="H184" s="263"/>
      <c r="I184" s="263"/>
      <c r="J184" s="263"/>
      <c r="K184" s="263"/>
      <c r="L184" s="263"/>
      <c r="M184" s="263"/>
      <c r="N184" s="263"/>
      <c r="O184" s="263"/>
      <c r="R184" s="270">
        <f>IF(COUNTA(B184)=1,0.15,0)</f>
        <v>0.15</v>
      </c>
      <c r="T184" s="265"/>
    </row>
    <row r="185" spans="1:20" ht="13.5" thickBot="1">
      <c r="A185" s="273"/>
      <c r="B185" s="235"/>
      <c r="C185" s="275"/>
      <c r="D185" s="275"/>
      <c r="E185" s="263"/>
      <c r="F185" s="263"/>
      <c r="G185" s="264"/>
      <c r="H185" s="263"/>
      <c r="I185" s="263"/>
      <c r="J185" s="263"/>
      <c r="K185" s="263"/>
      <c r="L185" s="263"/>
      <c r="M185" s="263"/>
      <c r="N185" s="263"/>
      <c r="O185" s="263"/>
      <c r="R185" s="270"/>
      <c r="T185" s="265"/>
    </row>
    <row r="186" spans="1:20" ht="13.5" thickBot="1">
      <c r="A186" s="273"/>
      <c r="B186" s="371" t="s">
        <v>644</v>
      </c>
      <c r="C186" s="275" t="s">
        <v>407</v>
      </c>
      <c r="D186" s="275"/>
      <c r="E186" s="263"/>
      <c r="F186" s="263"/>
      <c r="G186" s="264"/>
      <c r="H186" s="263"/>
      <c r="I186" s="263"/>
      <c r="J186" s="263"/>
      <c r="K186" s="263"/>
      <c r="L186" s="263"/>
      <c r="M186" s="263"/>
      <c r="N186" s="263"/>
      <c r="O186" s="263"/>
      <c r="R186" s="270">
        <f>IF(COUNTA(B186)=1,0.15,0)</f>
        <v>0.15</v>
      </c>
      <c r="T186" s="265"/>
    </row>
    <row r="187" spans="1:20" ht="13.5" thickBot="1">
      <c r="A187" s="273"/>
      <c r="B187" s="235"/>
      <c r="C187" s="275"/>
      <c r="D187" s="275"/>
      <c r="E187" s="263"/>
      <c r="F187" s="263"/>
      <c r="G187" s="264"/>
      <c r="H187" s="263"/>
      <c r="I187" s="263"/>
      <c r="J187" s="263"/>
      <c r="K187" s="263"/>
      <c r="L187" s="263"/>
      <c r="M187" s="263"/>
      <c r="N187" s="263"/>
      <c r="O187" s="263"/>
      <c r="R187" s="270"/>
      <c r="T187" s="265"/>
    </row>
    <row r="188" spans="1:20" ht="13.5" thickBot="1">
      <c r="A188" s="273"/>
      <c r="B188" s="371" t="s">
        <v>644</v>
      </c>
      <c r="C188" s="275" t="s">
        <v>408</v>
      </c>
      <c r="D188" s="275"/>
      <c r="E188" s="263"/>
      <c r="F188" s="263"/>
      <c r="G188" s="264"/>
      <c r="H188" s="263"/>
      <c r="I188" s="263"/>
      <c r="J188" s="263"/>
      <c r="K188" s="263"/>
      <c r="L188" s="263"/>
      <c r="M188" s="263"/>
      <c r="N188" s="263"/>
      <c r="O188" s="263"/>
      <c r="R188" s="270">
        <f>IF(COUNTA(B188)=1,0.05,0)</f>
        <v>0.05</v>
      </c>
      <c r="T188" s="265"/>
    </row>
    <row r="189" spans="1:20">
      <c r="A189" s="273"/>
      <c r="B189" s="235"/>
      <c r="C189" s="275"/>
      <c r="D189" s="275"/>
      <c r="E189" s="263"/>
      <c r="F189" s="263"/>
      <c r="G189" s="264"/>
      <c r="H189" s="263"/>
      <c r="I189" s="263"/>
      <c r="J189" s="263"/>
      <c r="K189" s="263"/>
      <c r="L189" s="263"/>
      <c r="M189" s="263"/>
      <c r="N189" s="263"/>
      <c r="O189" s="263"/>
      <c r="T189" s="265"/>
    </row>
    <row r="190" spans="1:20">
      <c r="A190" s="279" t="s">
        <v>427</v>
      </c>
      <c r="B190" s="235"/>
      <c r="C190" s="275"/>
      <c r="D190" s="275"/>
      <c r="E190" s="263"/>
      <c r="F190" s="263"/>
      <c r="G190" s="264"/>
      <c r="H190" s="263"/>
      <c r="I190" s="263"/>
      <c r="J190" s="263"/>
      <c r="K190" s="263"/>
      <c r="L190" s="263"/>
      <c r="M190" s="263"/>
      <c r="N190" s="263"/>
      <c r="O190" s="263"/>
      <c r="R190" s="271" t="str">
        <f>IF(SUM(R193:R196)&gt;0,criteria!I63, criteria!C63)</f>
        <v xml:space="preserve">Compliant </v>
      </c>
      <c r="T190" s="265"/>
    </row>
    <row r="191" spans="1:20">
      <c r="A191" s="279" t="s">
        <v>430</v>
      </c>
      <c r="B191" s="235"/>
      <c r="C191" s="275"/>
      <c r="D191" s="275"/>
      <c r="E191" s="263"/>
      <c r="F191" s="263"/>
      <c r="G191" s="264"/>
      <c r="H191" s="263"/>
      <c r="I191" s="263"/>
      <c r="J191" s="263"/>
      <c r="K191" s="263"/>
      <c r="L191" s="263"/>
      <c r="M191" s="263"/>
      <c r="N191" s="263"/>
      <c r="O191" s="263"/>
      <c r="R191" s="263"/>
      <c r="T191" s="265"/>
    </row>
    <row r="192" spans="1:20" ht="13.5" thickBot="1">
      <c r="A192" s="273"/>
      <c r="B192" s="235"/>
      <c r="C192" s="275"/>
      <c r="D192" s="275"/>
      <c r="E192" s="263"/>
      <c r="F192" s="263"/>
      <c r="G192" s="264"/>
      <c r="H192" s="263"/>
      <c r="I192" s="263"/>
      <c r="J192" s="263"/>
      <c r="K192" s="263"/>
      <c r="L192" s="263"/>
      <c r="M192" s="263"/>
      <c r="N192" s="263"/>
      <c r="O192" s="263"/>
      <c r="T192" s="265"/>
    </row>
    <row r="193" spans="1:20" ht="13.5" thickBot="1">
      <c r="A193" s="273"/>
      <c r="B193" s="236"/>
      <c r="C193" s="275" t="s">
        <v>411</v>
      </c>
      <c r="D193" s="275"/>
      <c r="E193" s="263"/>
      <c r="F193" s="263"/>
      <c r="G193" s="264"/>
      <c r="H193" s="263"/>
      <c r="I193" s="263"/>
      <c r="J193" s="263"/>
      <c r="K193" s="263"/>
      <c r="L193" s="263"/>
      <c r="M193" s="263"/>
      <c r="N193" s="263"/>
      <c r="O193" s="263"/>
      <c r="R193" s="266">
        <f>COUNTA(B193)</f>
        <v>0</v>
      </c>
      <c r="T193" s="265"/>
    </row>
    <row r="194" spans="1:20">
      <c r="A194" s="273"/>
      <c r="B194" s="235"/>
      <c r="C194" s="275" t="s">
        <v>412</v>
      </c>
      <c r="D194" s="275"/>
      <c r="E194" s="263"/>
      <c r="F194" s="263"/>
      <c r="G194" s="264"/>
      <c r="H194" s="263"/>
      <c r="I194" s="263"/>
      <c r="J194" s="263"/>
      <c r="K194" s="263"/>
      <c r="L194" s="263"/>
      <c r="M194" s="263"/>
      <c r="N194" s="263"/>
      <c r="O194" s="263"/>
      <c r="T194" s="265"/>
    </row>
    <row r="195" spans="1:20" ht="13.5" thickBot="1">
      <c r="A195" s="273"/>
      <c r="B195" s="235"/>
      <c r="C195" s="275"/>
      <c r="D195" s="275"/>
      <c r="E195" s="263"/>
      <c r="F195" s="263"/>
      <c r="G195" s="264"/>
      <c r="H195" s="263"/>
      <c r="I195" s="263"/>
      <c r="J195" s="263"/>
      <c r="K195" s="263"/>
      <c r="L195" s="263"/>
      <c r="M195" s="263"/>
      <c r="N195" s="263"/>
      <c r="O195" s="263"/>
      <c r="T195" s="265"/>
    </row>
    <row r="196" spans="1:20" ht="13.5" thickBot="1">
      <c r="A196" s="273"/>
      <c r="B196" s="371" t="s">
        <v>644</v>
      </c>
      <c r="C196" s="275" t="s">
        <v>413</v>
      </c>
      <c r="D196" s="275"/>
      <c r="E196" s="263"/>
      <c r="F196" s="263"/>
      <c r="G196" s="264"/>
      <c r="H196" s="263"/>
      <c r="I196" s="263"/>
      <c r="J196" s="263"/>
      <c r="K196" s="263"/>
      <c r="L196" s="263"/>
      <c r="M196" s="263"/>
      <c r="N196" s="263"/>
      <c r="O196" s="263"/>
      <c r="R196" s="266">
        <f>COUNTA(B196)</f>
        <v>1</v>
      </c>
      <c r="T196" s="265"/>
    </row>
    <row r="197" spans="1:20">
      <c r="A197" s="273"/>
      <c r="B197" s="235"/>
      <c r="C197" s="275" t="s">
        <v>414</v>
      </c>
      <c r="D197" s="275"/>
      <c r="E197" s="263"/>
      <c r="F197" s="263"/>
      <c r="G197" s="264"/>
      <c r="H197" s="263"/>
      <c r="I197" s="263"/>
      <c r="J197" s="263"/>
      <c r="K197" s="263"/>
      <c r="L197" s="263"/>
      <c r="M197" s="263"/>
      <c r="N197" s="263"/>
      <c r="O197" s="263"/>
      <c r="T197" s="265"/>
    </row>
    <row r="198" spans="1:20">
      <c r="A198" s="273"/>
      <c r="B198" s="235"/>
      <c r="C198" s="275"/>
      <c r="D198" s="275"/>
      <c r="E198" s="263"/>
      <c r="F198" s="263"/>
      <c r="G198" s="264"/>
      <c r="H198" s="263"/>
      <c r="I198" s="263"/>
      <c r="J198" s="263"/>
      <c r="K198" s="263"/>
      <c r="L198" s="263"/>
      <c r="M198" s="263"/>
      <c r="N198" s="263"/>
      <c r="O198" s="263"/>
      <c r="T198" s="265"/>
    </row>
    <row r="199" spans="1:20">
      <c r="A199" s="273" t="s">
        <v>499</v>
      </c>
      <c r="B199" s="235"/>
      <c r="C199" s="275"/>
      <c r="D199" s="275"/>
      <c r="E199" s="263"/>
      <c r="F199" s="263"/>
      <c r="G199" s="264"/>
      <c r="H199" s="263"/>
      <c r="I199" s="263"/>
      <c r="J199" s="263"/>
      <c r="K199" s="263"/>
      <c r="L199" s="263"/>
      <c r="M199" s="263"/>
      <c r="N199" s="263"/>
      <c r="O199" s="263"/>
      <c r="T199" s="265"/>
    </row>
    <row r="200" spans="1:20">
      <c r="A200" s="273" t="s">
        <v>187</v>
      </c>
      <c r="B200" s="235"/>
      <c r="C200" s="275"/>
      <c r="D200" s="275"/>
      <c r="E200" s="263"/>
      <c r="F200" s="263"/>
      <c r="G200" s="264"/>
      <c r="H200" s="263"/>
      <c r="I200" s="263"/>
      <c r="J200" s="263"/>
      <c r="K200" s="263"/>
      <c r="L200" s="263"/>
      <c r="M200" s="263"/>
      <c r="N200" s="263"/>
      <c r="O200" s="263"/>
      <c r="R200" s="267" t="str">
        <f>IF(R209=3,criteria!I66,IF(R209=2,criteria!G66,IF(R209=1,criteria!E66,criteria!C66)))</f>
        <v xml:space="preserve">Fully Compliant </v>
      </c>
      <c r="T200" s="265"/>
    </row>
    <row r="201" spans="1:20" ht="15" customHeight="1" thickBot="1">
      <c r="A201" s="273"/>
      <c r="B201" s="235"/>
      <c r="C201" s="275"/>
      <c r="D201" s="275"/>
      <c r="E201" s="263"/>
      <c r="F201" s="263"/>
      <c r="G201" s="264"/>
      <c r="H201" s="263"/>
      <c r="I201" s="263"/>
      <c r="J201" s="263"/>
      <c r="K201" s="263"/>
      <c r="L201" s="263"/>
      <c r="M201" s="263"/>
      <c r="N201" s="263"/>
      <c r="O201" s="263"/>
      <c r="T201" s="265"/>
    </row>
    <row r="202" spans="1:20" ht="15" customHeight="1" thickBot="1">
      <c r="A202" s="273"/>
      <c r="B202" s="371" t="s">
        <v>644</v>
      </c>
      <c r="C202" s="275" t="s">
        <v>267</v>
      </c>
      <c r="D202" s="275"/>
      <c r="E202" s="263"/>
      <c r="F202" s="263"/>
      <c r="G202" s="264"/>
      <c r="H202" s="263"/>
      <c r="I202" s="263"/>
      <c r="J202" s="263"/>
      <c r="K202" s="263"/>
      <c r="L202" s="263"/>
      <c r="M202" s="263"/>
      <c r="N202" s="263"/>
      <c r="O202" s="263"/>
      <c r="R202" s="266">
        <f>IF(COUNTA(B202)=1,1,0)</f>
        <v>1</v>
      </c>
      <c r="T202" s="265"/>
    </row>
    <row r="203" spans="1:20" ht="15" customHeight="1">
      <c r="A203" s="273"/>
      <c r="B203" s="235"/>
      <c r="C203" s="275" t="s">
        <v>268</v>
      </c>
      <c r="D203" s="275"/>
      <c r="E203" s="263"/>
      <c r="F203" s="263"/>
      <c r="G203" s="264"/>
      <c r="H203" s="263"/>
      <c r="I203" s="263"/>
      <c r="J203" s="263"/>
      <c r="K203" s="263"/>
      <c r="L203" s="263"/>
      <c r="M203" s="263"/>
      <c r="N203" s="263"/>
      <c r="O203" s="263"/>
      <c r="T203" s="265"/>
    </row>
    <row r="204" spans="1:20" ht="15" customHeight="1" thickBot="1">
      <c r="A204" s="273"/>
      <c r="B204" s="235"/>
      <c r="C204" s="275"/>
      <c r="D204" s="275"/>
      <c r="E204" s="263"/>
      <c r="F204" s="263"/>
      <c r="G204" s="264"/>
      <c r="H204" s="263"/>
      <c r="I204" s="263"/>
      <c r="J204" s="263"/>
      <c r="K204" s="263"/>
      <c r="L204" s="263"/>
      <c r="M204" s="263"/>
      <c r="N204" s="263"/>
      <c r="O204" s="263"/>
      <c r="T204" s="265"/>
    </row>
    <row r="205" spans="1:20" ht="15" customHeight="1" thickBot="1">
      <c r="A205" s="273"/>
      <c r="B205" s="371" t="s">
        <v>644</v>
      </c>
      <c r="C205" s="275" t="s">
        <v>190</v>
      </c>
      <c r="D205" s="275"/>
      <c r="E205" s="263"/>
      <c r="F205" s="263"/>
      <c r="G205" s="264"/>
      <c r="H205" s="263"/>
      <c r="I205" s="263"/>
      <c r="J205" s="263"/>
      <c r="K205" s="263"/>
      <c r="L205" s="263"/>
      <c r="M205" s="263"/>
      <c r="N205" s="263"/>
      <c r="O205" s="263"/>
      <c r="R205" s="266">
        <f>IF(COUNTA(B205)=1,1,0)</f>
        <v>1</v>
      </c>
      <c r="T205" s="265"/>
    </row>
    <row r="206" spans="1:20" ht="15" customHeight="1">
      <c r="A206" s="273"/>
      <c r="B206" s="235"/>
      <c r="C206" s="275" t="s">
        <v>418</v>
      </c>
      <c r="D206" s="275"/>
      <c r="E206" s="263"/>
      <c r="F206" s="263"/>
      <c r="G206" s="264"/>
      <c r="H206" s="263"/>
      <c r="I206" s="263"/>
      <c r="J206" s="263"/>
      <c r="K206" s="263"/>
      <c r="L206" s="263"/>
      <c r="M206" s="263"/>
      <c r="N206" s="263"/>
      <c r="O206" s="263"/>
      <c r="T206" s="265"/>
    </row>
    <row r="207" spans="1:20" ht="15" customHeight="1" thickBot="1">
      <c r="A207" s="273"/>
      <c r="B207" s="235"/>
      <c r="C207" s="275"/>
      <c r="D207" s="275"/>
      <c r="E207" s="263"/>
      <c r="F207" s="263"/>
      <c r="G207" s="264"/>
      <c r="H207" s="263"/>
      <c r="I207" s="263"/>
      <c r="J207" s="263"/>
      <c r="K207" s="263"/>
      <c r="L207" s="263"/>
      <c r="M207" s="263"/>
      <c r="N207" s="263"/>
      <c r="O207" s="263"/>
      <c r="T207" s="265"/>
    </row>
    <row r="208" spans="1:20" ht="15" customHeight="1" thickBot="1">
      <c r="A208" s="273"/>
      <c r="B208" s="371" t="s">
        <v>644</v>
      </c>
      <c r="C208" s="275" t="s">
        <v>191</v>
      </c>
      <c r="D208" s="275"/>
      <c r="E208" s="263"/>
      <c r="F208" s="263"/>
      <c r="G208" s="264"/>
      <c r="H208" s="263"/>
      <c r="I208" s="263"/>
      <c r="J208" s="263"/>
      <c r="K208" s="263"/>
      <c r="L208" s="263"/>
      <c r="M208" s="263"/>
      <c r="N208" s="263"/>
      <c r="O208" s="263"/>
      <c r="R208" s="266">
        <f>IF(COUNTA(B208)=1,1,0)</f>
        <v>1</v>
      </c>
      <c r="T208" s="265"/>
    </row>
    <row r="209" spans="1:20" ht="15" customHeight="1">
      <c r="A209" s="273"/>
      <c r="B209" s="235"/>
      <c r="C209" s="275" t="s">
        <v>192</v>
      </c>
      <c r="D209" s="275"/>
      <c r="E209" s="263"/>
      <c r="F209" s="263"/>
      <c r="G209" s="264"/>
      <c r="H209" s="263"/>
      <c r="I209" s="263"/>
      <c r="J209" s="263"/>
      <c r="K209" s="263"/>
      <c r="L209" s="263"/>
      <c r="M209" s="263"/>
      <c r="N209" s="263"/>
      <c r="O209" s="263"/>
      <c r="R209" s="266">
        <f>SUM(R202:R208)</f>
        <v>3</v>
      </c>
      <c r="T209" s="265"/>
    </row>
    <row r="210" spans="1:20" ht="15" customHeight="1">
      <c r="A210" s="273"/>
      <c r="B210" s="235"/>
      <c r="C210" s="275"/>
      <c r="D210" s="275"/>
      <c r="E210" s="263"/>
      <c r="F210" s="263"/>
      <c r="G210" s="264"/>
      <c r="H210" s="263"/>
      <c r="I210" s="263"/>
      <c r="J210" s="263"/>
      <c r="K210" s="263"/>
      <c r="L210" s="263"/>
      <c r="M210" s="263"/>
      <c r="N210" s="263"/>
      <c r="O210" s="263"/>
      <c r="T210" s="265"/>
    </row>
    <row r="211" spans="1:20" ht="15" customHeight="1">
      <c r="A211" s="273" t="s">
        <v>500</v>
      </c>
      <c r="B211" s="235"/>
      <c r="C211" s="275"/>
      <c r="D211" s="275"/>
      <c r="E211" s="263"/>
      <c r="F211" s="263"/>
      <c r="G211" s="264"/>
      <c r="H211" s="263"/>
      <c r="I211" s="263"/>
      <c r="J211" s="263"/>
      <c r="K211" s="263"/>
      <c r="L211" s="263"/>
      <c r="M211" s="263"/>
      <c r="N211" s="263"/>
      <c r="O211" s="263"/>
      <c r="T211" s="265"/>
    </row>
    <row r="212" spans="1:20" ht="15" customHeight="1">
      <c r="A212" s="273" t="s">
        <v>193</v>
      </c>
      <c r="B212" s="235"/>
      <c r="C212" s="275"/>
      <c r="D212" s="275"/>
      <c r="E212" s="263"/>
      <c r="F212" s="263"/>
      <c r="G212" s="264"/>
      <c r="H212" s="263"/>
      <c r="I212" s="263"/>
      <c r="J212" s="263"/>
      <c r="K212" s="263"/>
      <c r="L212" s="263"/>
      <c r="M212" s="263"/>
      <c r="N212" s="263"/>
      <c r="O212" s="263"/>
      <c r="R212" s="267" t="str">
        <f>IF(R221=3,criteria!I67,IF(R221=2,criteria!G67,IF(R221=1,criteria!E67,criteria!C67)))</f>
        <v xml:space="preserve">Fully Compliant </v>
      </c>
      <c r="T212" s="265"/>
    </row>
    <row r="213" spans="1:20" ht="15" customHeight="1" thickBot="1">
      <c r="A213" s="273"/>
      <c r="B213" s="235"/>
      <c r="C213" s="275"/>
      <c r="D213" s="275"/>
      <c r="E213" s="263"/>
      <c r="F213" s="263"/>
      <c r="G213" s="264"/>
      <c r="H213" s="263"/>
      <c r="I213" s="263"/>
      <c r="J213" s="263"/>
      <c r="K213" s="263"/>
      <c r="L213" s="263"/>
      <c r="M213" s="263"/>
      <c r="N213" s="263"/>
      <c r="O213" s="263"/>
      <c r="T213" s="265"/>
    </row>
    <row r="214" spans="1:20" ht="15" customHeight="1" thickBot="1">
      <c r="A214" s="273"/>
      <c r="B214" s="371" t="s">
        <v>644</v>
      </c>
      <c r="C214" s="275" t="s">
        <v>188</v>
      </c>
      <c r="D214" s="275"/>
      <c r="E214" s="263"/>
      <c r="F214" s="263"/>
      <c r="G214" s="264"/>
      <c r="H214" s="263"/>
      <c r="I214" s="263"/>
      <c r="J214" s="263"/>
      <c r="K214" s="263"/>
      <c r="L214" s="263"/>
      <c r="M214" s="263"/>
      <c r="N214" s="263"/>
      <c r="O214" s="263"/>
      <c r="R214" s="266">
        <f>IF(COUNTA(B214)=1,1,0)</f>
        <v>1</v>
      </c>
      <c r="T214" s="265"/>
    </row>
    <row r="215" spans="1:20" ht="15" customHeight="1">
      <c r="A215" s="273"/>
      <c r="B215" s="235"/>
      <c r="C215" s="275" t="s">
        <v>189</v>
      </c>
      <c r="D215" s="275"/>
      <c r="E215" s="263"/>
      <c r="F215" s="263"/>
      <c r="G215" s="264"/>
      <c r="H215" s="263"/>
      <c r="I215" s="263"/>
      <c r="J215" s="263"/>
      <c r="K215" s="263"/>
      <c r="L215" s="263"/>
      <c r="M215" s="263"/>
      <c r="N215" s="263"/>
      <c r="O215" s="263"/>
      <c r="T215" s="265"/>
    </row>
    <row r="216" spans="1:20" ht="15" customHeight="1" thickBot="1">
      <c r="A216" s="273"/>
      <c r="B216" s="235"/>
      <c r="C216" s="275"/>
      <c r="D216" s="275"/>
      <c r="E216" s="263"/>
      <c r="F216" s="263"/>
      <c r="G216" s="264"/>
      <c r="H216" s="263"/>
      <c r="I216" s="263"/>
      <c r="J216" s="263"/>
      <c r="K216" s="263"/>
      <c r="L216" s="263"/>
      <c r="M216" s="263"/>
      <c r="N216" s="263"/>
      <c r="O216" s="263"/>
      <c r="T216" s="265"/>
    </row>
    <row r="217" spans="1:20" ht="15" customHeight="1" thickBot="1">
      <c r="A217" s="273"/>
      <c r="B217" s="371" t="s">
        <v>644</v>
      </c>
      <c r="C217" s="275" t="s">
        <v>190</v>
      </c>
      <c r="D217" s="275"/>
      <c r="E217" s="263"/>
      <c r="F217" s="263"/>
      <c r="G217" s="264"/>
      <c r="H217" s="263"/>
      <c r="I217" s="263"/>
      <c r="J217" s="263"/>
      <c r="K217" s="263"/>
      <c r="L217" s="263"/>
      <c r="M217" s="263"/>
      <c r="N217" s="263"/>
      <c r="O217" s="263"/>
      <c r="R217" s="266">
        <f>IF(COUNTA(B217)=1,1,0)</f>
        <v>1</v>
      </c>
      <c r="T217" s="265"/>
    </row>
    <row r="218" spans="1:20" ht="15" customHeight="1">
      <c r="A218" s="273"/>
      <c r="B218" s="235"/>
      <c r="C218" s="275" t="s">
        <v>418</v>
      </c>
      <c r="D218" s="275"/>
      <c r="E218" s="263"/>
      <c r="F218" s="263"/>
      <c r="G218" s="264"/>
      <c r="H218" s="263"/>
      <c r="I218" s="263"/>
      <c r="J218" s="263"/>
      <c r="K218" s="263"/>
      <c r="L218" s="263"/>
      <c r="M218" s="263"/>
      <c r="N218" s="263"/>
      <c r="O218" s="263"/>
      <c r="T218" s="265"/>
    </row>
    <row r="219" spans="1:20" ht="15" customHeight="1" thickBot="1">
      <c r="A219" s="273"/>
      <c r="B219" s="235"/>
      <c r="C219" s="275"/>
      <c r="D219" s="275"/>
      <c r="E219" s="263"/>
      <c r="F219" s="263"/>
      <c r="G219" s="264"/>
      <c r="H219" s="263"/>
      <c r="I219" s="263"/>
      <c r="J219" s="263"/>
      <c r="K219" s="263"/>
      <c r="L219" s="263"/>
      <c r="M219" s="263"/>
      <c r="N219" s="263"/>
      <c r="O219" s="263"/>
      <c r="T219" s="265"/>
    </row>
    <row r="220" spans="1:20" ht="15" customHeight="1" thickBot="1">
      <c r="A220" s="273"/>
      <c r="B220" s="371" t="s">
        <v>644</v>
      </c>
      <c r="C220" s="275" t="s">
        <v>191</v>
      </c>
      <c r="D220" s="275"/>
      <c r="E220" s="263"/>
      <c r="F220" s="263"/>
      <c r="G220" s="264"/>
      <c r="H220" s="263"/>
      <c r="I220" s="263"/>
      <c r="J220" s="263"/>
      <c r="K220" s="263"/>
      <c r="L220" s="263"/>
      <c r="M220" s="263"/>
      <c r="N220" s="263"/>
      <c r="O220" s="263"/>
      <c r="R220" s="266">
        <f>IF(COUNTA(B220)=1,1,0)</f>
        <v>1</v>
      </c>
      <c r="T220" s="265"/>
    </row>
    <row r="221" spans="1:20" ht="15" customHeight="1">
      <c r="A221" s="273"/>
      <c r="B221" s="235"/>
      <c r="C221" s="275" t="s">
        <v>192</v>
      </c>
      <c r="D221" s="275"/>
      <c r="E221" s="263"/>
      <c r="F221" s="263"/>
      <c r="G221" s="264"/>
      <c r="H221" s="263"/>
      <c r="I221" s="263"/>
      <c r="J221" s="263"/>
      <c r="K221" s="263"/>
      <c r="L221" s="263"/>
      <c r="M221" s="263"/>
      <c r="N221" s="263"/>
      <c r="O221" s="263"/>
      <c r="R221" s="266">
        <f>SUM(R214:R220)</f>
        <v>3</v>
      </c>
      <c r="T221" s="265"/>
    </row>
    <row r="222" spans="1:20" ht="15" customHeight="1">
      <c r="A222" s="273"/>
      <c r="B222" s="235"/>
      <c r="C222" s="275"/>
      <c r="D222" s="275"/>
      <c r="E222" s="263"/>
      <c r="F222" s="263"/>
      <c r="G222" s="264"/>
      <c r="H222" s="263"/>
      <c r="I222" s="263"/>
      <c r="J222" s="263"/>
      <c r="K222" s="263"/>
      <c r="L222" s="263"/>
      <c r="M222" s="263"/>
      <c r="N222" s="263"/>
      <c r="O222" s="263"/>
      <c r="T222" s="265"/>
    </row>
    <row r="223" spans="1:20" ht="15" customHeight="1">
      <c r="A223" s="273" t="s">
        <v>501</v>
      </c>
      <c r="B223" s="235"/>
      <c r="C223" s="275"/>
      <c r="D223" s="275"/>
      <c r="E223" s="263"/>
      <c r="F223" s="263"/>
      <c r="G223" s="264"/>
      <c r="H223" s="263"/>
      <c r="I223" s="263"/>
      <c r="J223" s="263"/>
      <c r="K223" s="263"/>
      <c r="L223" s="263"/>
      <c r="M223" s="263"/>
      <c r="N223" s="263"/>
      <c r="O223" s="263"/>
      <c r="T223" s="265"/>
    </row>
    <row r="224" spans="1:20">
      <c r="A224" s="273" t="s">
        <v>194</v>
      </c>
      <c r="B224" s="235"/>
      <c r="C224" s="275"/>
      <c r="D224" s="275"/>
      <c r="E224" s="263"/>
      <c r="F224" s="263"/>
      <c r="G224" s="264"/>
      <c r="H224" s="263"/>
      <c r="I224" s="263"/>
      <c r="J224" s="263"/>
      <c r="K224" s="263"/>
      <c r="L224" s="263"/>
      <c r="M224" s="263"/>
      <c r="N224" s="263"/>
      <c r="O224" s="263"/>
      <c r="R224" s="267" t="str">
        <f>IF(R238&gt;2,criteria!I70,IF(R238=2,criteria!G70,IF(R238=1,criteria!E70,criteria!C70)))</f>
        <v>Substantially Compliant</v>
      </c>
      <c r="T224" s="265"/>
    </row>
    <row r="225" spans="1:20" ht="15" customHeight="1" thickBot="1">
      <c r="A225" s="273"/>
      <c r="B225" s="235"/>
      <c r="C225" s="275"/>
      <c r="D225" s="275"/>
      <c r="E225" s="263"/>
      <c r="F225" s="263"/>
      <c r="G225" s="264"/>
      <c r="H225" s="263"/>
      <c r="I225" s="263"/>
      <c r="J225" s="263"/>
      <c r="K225" s="263"/>
      <c r="L225" s="263"/>
      <c r="M225" s="263"/>
      <c r="N225" s="263"/>
      <c r="O225" s="263"/>
      <c r="T225" s="265"/>
    </row>
    <row r="226" spans="1:20" ht="15" customHeight="1" thickBot="1">
      <c r="A226" s="273"/>
      <c r="B226" s="371" t="s">
        <v>644</v>
      </c>
      <c r="C226" s="275" t="s">
        <v>516</v>
      </c>
      <c r="D226" s="275"/>
      <c r="E226" s="263"/>
      <c r="F226" s="263"/>
      <c r="G226" s="264"/>
      <c r="H226" s="263"/>
      <c r="I226" s="263"/>
      <c r="J226" s="263"/>
      <c r="K226" s="263"/>
      <c r="L226" s="263"/>
      <c r="M226" s="263"/>
      <c r="N226" s="263"/>
      <c r="O226" s="263"/>
      <c r="R226" s="266">
        <f>IF(COUNTA(B226)=1,1,0)</f>
        <v>1</v>
      </c>
      <c r="T226" s="265"/>
    </row>
    <row r="227" spans="1:20" ht="15" customHeight="1">
      <c r="A227" s="273"/>
      <c r="B227" s="235"/>
      <c r="C227" s="275"/>
      <c r="D227" s="275"/>
      <c r="E227" s="263"/>
      <c r="F227" s="263"/>
      <c r="G227" s="264"/>
      <c r="H227" s="263"/>
      <c r="I227" s="263"/>
      <c r="J227" s="263"/>
      <c r="K227" s="263"/>
      <c r="L227" s="263"/>
      <c r="M227" s="263"/>
      <c r="N227" s="263"/>
      <c r="O227" s="263"/>
      <c r="T227" s="265"/>
    </row>
    <row r="228" spans="1:20" ht="15" customHeight="1">
      <c r="A228" s="280" t="s">
        <v>470</v>
      </c>
      <c r="B228" s="235"/>
      <c r="C228" s="275"/>
      <c r="D228" s="275"/>
      <c r="E228" s="263"/>
      <c r="F228" s="263"/>
      <c r="G228" s="264"/>
      <c r="H228" s="263"/>
      <c r="I228" s="263"/>
      <c r="J228" s="263"/>
      <c r="K228" s="263"/>
      <c r="L228" s="263"/>
      <c r="M228" s="263"/>
      <c r="N228" s="263"/>
      <c r="O228" s="263"/>
      <c r="T228" s="265"/>
    </row>
    <row r="229" spans="1:20" ht="15" customHeight="1" thickBot="1">
      <c r="A229" s="273"/>
      <c r="B229" s="235"/>
      <c r="C229" s="275"/>
      <c r="D229" s="275"/>
      <c r="E229" s="263"/>
      <c r="F229" s="263"/>
      <c r="G229" s="264"/>
      <c r="H229" s="263"/>
      <c r="I229" s="263"/>
      <c r="J229" s="263"/>
      <c r="K229" s="263"/>
      <c r="L229" s="263"/>
      <c r="M229" s="263"/>
      <c r="N229" s="263"/>
      <c r="O229" s="263"/>
      <c r="R229" s="266">
        <f>IF(SUM(R234:R237)=2,2,IF(COUNTA(F230)=1,2,0))</f>
        <v>0</v>
      </c>
      <c r="T229" s="265"/>
    </row>
    <row r="230" spans="1:20" ht="15" customHeight="1" thickBot="1">
      <c r="A230" s="273"/>
      <c r="B230" s="371" t="s">
        <v>644</v>
      </c>
      <c r="C230" s="275" t="s">
        <v>355</v>
      </c>
      <c r="D230" s="263"/>
      <c r="E230" s="263"/>
      <c r="F230" s="236"/>
      <c r="G230" s="275" t="s">
        <v>356</v>
      </c>
      <c r="H230" s="263"/>
      <c r="I230" s="263"/>
      <c r="J230" s="263"/>
      <c r="K230" s="263"/>
      <c r="L230" s="263"/>
      <c r="M230" s="263"/>
      <c r="N230" s="263"/>
      <c r="O230" s="263"/>
      <c r="T230" s="265"/>
    </row>
    <row r="231" spans="1:20" ht="15" customHeight="1">
      <c r="A231" s="273"/>
      <c r="B231" s="235"/>
      <c r="C231" s="275"/>
      <c r="D231" s="275"/>
      <c r="E231" s="263"/>
      <c r="F231" s="263"/>
      <c r="G231" s="264"/>
      <c r="H231" s="263"/>
      <c r="I231" s="263"/>
      <c r="J231" s="263"/>
      <c r="K231" s="263"/>
      <c r="L231" s="263"/>
      <c r="M231" s="263"/>
      <c r="N231" s="263"/>
      <c r="O231" s="263"/>
      <c r="T231" s="265"/>
    </row>
    <row r="232" spans="1:20" ht="15" customHeight="1">
      <c r="A232" s="282" t="s">
        <v>472</v>
      </c>
      <c r="B232" s="237"/>
      <c r="C232" s="275"/>
      <c r="D232" s="275"/>
      <c r="E232" s="263"/>
      <c r="F232" s="263"/>
      <c r="G232" s="264"/>
      <c r="H232" s="263"/>
      <c r="I232" s="263"/>
      <c r="J232" s="263"/>
      <c r="K232" s="263"/>
      <c r="L232" s="263"/>
      <c r="M232" s="263"/>
      <c r="N232" s="263"/>
      <c r="O232" s="263"/>
      <c r="T232" s="265"/>
    </row>
    <row r="233" spans="1:20" ht="15" customHeight="1" thickBot="1">
      <c r="A233" s="273"/>
      <c r="B233" s="235"/>
      <c r="C233" s="275"/>
      <c r="D233" s="275"/>
      <c r="E233" s="263"/>
      <c r="F233" s="263"/>
      <c r="G233" s="264"/>
      <c r="H233" s="263"/>
      <c r="I233" s="263"/>
      <c r="J233" s="263"/>
      <c r="K233" s="263"/>
      <c r="L233" s="263"/>
      <c r="M233" s="263"/>
      <c r="N233" s="263"/>
      <c r="O233" s="263"/>
      <c r="T233" s="265"/>
    </row>
    <row r="234" spans="1:20" ht="15" customHeight="1" thickBot="1">
      <c r="A234" s="273"/>
      <c r="B234" s="371" t="s">
        <v>644</v>
      </c>
      <c r="C234" s="275" t="s">
        <v>195</v>
      </c>
      <c r="D234" s="275"/>
      <c r="E234" s="263"/>
      <c r="F234" s="263"/>
      <c r="G234" s="264"/>
      <c r="H234" s="263"/>
      <c r="I234" s="263"/>
      <c r="J234" s="263"/>
      <c r="K234" s="263"/>
      <c r="L234" s="263"/>
      <c r="M234" s="263"/>
      <c r="N234" s="263"/>
      <c r="O234" s="263"/>
      <c r="R234" s="266">
        <f>IF(COUNTA(B234,G235)=2,1,0)</f>
        <v>1</v>
      </c>
      <c r="T234" s="265"/>
    </row>
    <row r="235" spans="1:20" ht="15" customHeight="1">
      <c r="A235" s="273"/>
      <c r="B235" s="238"/>
      <c r="C235" s="275" t="s">
        <v>471</v>
      </c>
      <c r="D235" s="275"/>
      <c r="E235" s="263"/>
      <c r="F235" s="263"/>
      <c r="G235" s="382" t="s">
        <v>647</v>
      </c>
      <c r="H235" s="382"/>
      <c r="I235" s="382"/>
      <c r="J235" s="382"/>
      <c r="K235" s="382"/>
      <c r="L235" s="382"/>
      <c r="M235" s="382"/>
      <c r="N235" s="263"/>
      <c r="O235" s="263"/>
      <c r="T235" s="265"/>
    </row>
    <row r="236" spans="1:20" ht="15" customHeight="1" thickBot="1">
      <c r="A236" s="273"/>
      <c r="B236" s="238"/>
      <c r="C236" s="275"/>
      <c r="D236" s="275"/>
      <c r="E236" s="263"/>
      <c r="F236" s="263"/>
      <c r="G236" s="264"/>
      <c r="H236" s="263"/>
      <c r="I236" s="263"/>
      <c r="J236" s="263"/>
      <c r="K236" s="263"/>
      <c r="L236" s="263"/>
      <c r="M236" s="263"/>
      <c r="N236" s="263"/>
      <c r="O236" s="263"/>
      <c r="T236" s="265"/>
    </row>
    <row r="237" spans="1:20" ht="15" customHeight="1" thickBot="1">
      <c r="A237" s="273"/>
      <c r="B237" s="236"/>
      <c r="C237" s="275" t="s">
        <v>196</v>
      </c>
      <c r="D237" s="275"/>
      <c r="E237" s="263"/>
      <c r="F237" s="263"/>
      <c r="G237" s="264"/>
      <c r="H237" s="263"/>
      <c r="I237" s="263"/>
      <c r="J237" s="263"/>
      <c r="K237" s="263"/>
      <c r="L237" s="263"/>
      <c r="M237" s="263"/>
      <c r="N237" s="263"/>
      <c r="O237" s="263"/>
      <c r="R237" s="266">
        <f>IF(COUNTA(B237,F239)=2,1,0)</f>
        <v>0</v>
      </c>
      <c r="T237" s="265"/>
    </row>
    <row r="238" spans="1:20" ht="15" customHeight="1">
      <c r="A238" s="273"/>
      <c r="B238" s="235"/>
      <c r="C238" s="275" t="s">
        <v>197</v>
      </c>
      <c r="D238" s="275"/>
      <c r="E238" s="263"/>
      <c r="F238" s="263"/>
      <c r="G238" s="264"/>
      <c r="H238" s="263"/>
      <c r="I238" s="263"/>
      <c r="J238" s="263"/>
      <c r="K238" s="263"/>
      <c r="L238" s="263"/>
      <c r="M238" s="263"/>
      <c r="N238" s="263"/>
      <c r="O238" s="263"/>
      <c r="R238" s="266">
        <f>SUM(R226:R237)</f>
        <v>2</v>
      </c>
      <c r="T238" s="265"/>
    </row>
    <row r="239" spans="1:20" ht="15" customHeight="1">
      <c r="A239" s="273"/>
      <c r="B239" s="238"/>
      <c r="C239" s="283" t="s">
        <v>512</v>
      </c>
      <c r="D239" s="275"/>
      <c r="E239" s="263"/>
      <c r="F239" s="385"/>
      <c r="G239" s="385"/>
      <c r="H239" s="385"/>
      <c r="I239" s="385"/>
      <c r="J239" s="385"/>
      <c r="K239" s="385"/>
      <c r="L239" s="385"/>
      <c r="M239" s="385"/>
      <c r="N239" s="263"/>
      <c r="O239" s="263"/>
      <c r="T239" s="265"/>
    </row>
    <row r="240" spans="1:20" ht="15" customHeight="1">
      <c r="A240" s="273"/>
      <c r="B240" s="235"/>
      <c r="C240" s="275"/>
      <c r="D240" s="275"/>
      <c r="E240" s="263"/>
      <c r="F240" s="263"/>
      <c r="G240" s="264"/>
      <c r="H240" s="263"/>
      <c r="I240" s="263"/>
      <c r="J240" s="263"/>
      <c r="K240" s="263"/>
      <c r="L240" s="263"/>
      <c r="M240" s="263"/>
      <c r="N240" s="263"/>
      <c r="O240" s="263"/>
      <c r="T240" s="265"/>
    </row>
    <row r="241" spans="1:20" hidden="1">
      <c r="A241" s="273" t="s">
        <v>198</v>
      </c>
      <c r="B241" s="235"/>
      <c r="C241" s="275"/>
      <c r="D241" s="275"/>
      <c r="E241" s="263"/>
      <c r="F241" s="263"/>
      <c r="G241" s="264"/>
      <c r="H241" s="263"/>
      <c r="I241" s="263"/>
      <c r="J241" s="263"/>
      <c r="K241" s="263"/>
      <c r="L241" s="263"/>
      <c r="M241" s="263"/>
      <c r="N241" s="263"/>
      <c r="O241" s="263"/>
      <c r="T241" s="265"/>
    </row>
    <row r="242" spans="1:20" hidden="1">
      <c r="A242" s="273" t="s">
        <v>199</v>
      </c>
      <c r="B242" s="235"/>
      <c r="C242" s="275"/>
      <c r="D242" s="275"/>
      <c r="E242" s="263"/>
      <c r="F242" s="263"/>
      <c r="G242" s="264"/>
      <c r="H242" s="263"/>
      <c r="I242" s="263"/>
      <c r="J242" s="263"/>
      <c r="K242" s="263"/>
      <c r="L242" s="263"/>
      <c r="M242" s="263"/>
      <c r="N242" s="263"/>
      <c r="O242" s="263"/>
      <c r="R242" s="267" t="str">
        <f>IF(R243=3,criteria!I71,IF(R243=2,criteria!G71,IF(R243=1,criteria!E71,criteria!C71)))</f>
        <v xml:space="preserve">Not Compliant </v>
      </c>
      <c r="T242" s="265"/>
    </row>
    <row r="243" spans="1:20" ht="13.5" hidden="1" thickBot="1">
      <c r="A243" s="273"/>
      <c r="B243" s="235"/>
      <c r="C243" s="275"/>
      <c r="D243" s="275"/>
      <c r="E243" s="263"/>
      <c r="F243" s="263"/>
      <c r="G243" s="264"/>
      <c r="H243" s="263"/>
      <c r="I243" s="263"/>
      <c r="J243" s="263"/>
      <c r="K243" s="263"/>
      <c r="L243" s="263"/>
      <c r="M243" s="263"/>
      <c r="N243" s="263"/>
      <c r="O243" s="263"/>
      <c r="R243" s="266">
        <f>SUM(R244:R249)</f>
        <v>0</v>
      </c>
      <c r="T243" s="265"/>
    </row>
    <row r="244" spans="1:20" ht="15" hidden="1" customHeight="1" thickBot="1">
      <c r="A244" s="273"/>
      <c r="B244" s="236"/>
      <c r="C244" s="275" t="s">
        <v>200</v>
      </c>
      <c r="D244" s="275"/>
      <c r="E244" s="263"/>
      <c r="F244" s="263"/>
      <c r="G244" s="264"/>
      <c r="H244" s="263"/>
      <c r="I244" s="263"/>
      <c r="J244" s="263"/>
      <c r="K244" s="263"/>
      <c r="L244" s="263"/>
      <c r="M244" s="263"/>
      <c r="N244" s="263"/>
      <c r="O244" s="263"/>
      <c r="R244" s="266">
        <f>IF(COUNTA(B244)=1,1,0)</f>
        <v>0</v>
      </c>
      <c r="T244" s="265"/>
    </row>
    <row r="245" spans="1:20" hidden="1">
      <c r="A245" s="273"/>
      <c r="B245" s="235"/>
      <c r="C245" s="275" t="s">
        <v>201</v>
      </c>
      <c r="D245" s="275"/>
      <c r="E245" s="263"/>
      <c r="F245" s="263"/>
      <c r="G245" s="264"/>
      <c r="H245" s="263"/>
      <c r="I245" s="263"/>
      <c r="J245" s="263"/>
      <c r="K245" s="263"/>
      <c r="L245" s="263"/>
      <c r="M245" s="263"/>
      <c r="N245" s="263"/>
      <c r="O245" s="263"/>
      <c r="T245" s="265"/>
    </row>
    <row r="246" spans="1:20" ht="13.5" hidden="1" thickBot="1">
      <c r="A246" s="273"/>
      <c r="B246" s="235"/>
      <c r="C246" s="275"/>
      <c r="D246" s="275"/>
      <c r="E246" s="263"/>
      <c r="F246" s="263"/>
      <c r="G246" s="264"/>
      <c r="H246" s="263"/>
      <c r="I246" s="263"/>
      <c r="J246" s="263"/>
      <c r="K246" s="263"/>
      <c r="L246" s="263"/>
      <c r="M246" s="263"/>
      <c r="N246" s="263"/>
      <c r="O246" s="263"/>
      <c r="T246" s="265"/>
    </row>
    <row r="247" spans="1:20" ht="15" hidden="1" customHeight="1" thickBot="1">
      <c r="A247" s="273"/>
      <c r="B247" s="236"/>
      <c r="C247" s="275" t="s">
        <v>202</v>
      </c>
      <c r="D247" s="275"/>
      <c r="E247" s="263"/>
      <c r="F247" s="263"/>
      <c r="G247" s="264"/>
      <c r="H247" s="263"/>
      <c r="I247" s="263"/>
      <c r="J247" s="263"/>
      <c r="K247" s="263"/>
      <c r="L247" s="263"/>
      <c r="M247" s="263"/>
      <c r="N247" s="263"/>
      <c r="O247" s="263"/>
      <c r="R247" s="266">
        <f>IF(COUNTA(B247)=1,1,0)</f>
        <v>0</v>
      </c>
      <c r="T247" s="265"/>
    </row>
    <row r="248" spans="1:20" ht="13.5" hidden="1" thickBot="1">
      <c r="A248" s="273"/>
      <c r="B248" s="235"/>
      <c r="C248" s="275"/>
      <c r="D248" s="275"/>
      <c r="E248" s="263"/>
      <c r="F248" s="263"/>
      <c r="G248" s="264"/>
      <c r="H248" s="263"/>
      <c r="I248" s="263"/>
      <c r="J248" s="263"/>
      <c r="K248" s="263"/>
      <c r="L248" s="263"/>
      <c r="M248" s="263"/>
      <c r="N248" s="263"/>
      <c r="O248" s="263"/>
      <c r="T248" s="265"/>
    </row>
    <row r="249" spans="1:20" ht="15" hidden="1" customHeight="1" thickBot="1">
      <c r="A249" s="273"/>
      <c r="B249" s="236"/>
      <c r="C249" s="275" t="s">
        <v>203</v>
      </c>
      <c r="D249" s="275"/>
      <c r="E249" s="263"/>
      <c r="F249" s="263"/>
      <c r="G249" s="264"/>
      <c r="H249" s="263"/>
      <c r="I249" s="263"/>
      <c r="J249" s="263"/>
      <c r="K249" s="263"/>
      <c r="L249" s="263"/>
      <c r="M249" s="263"/>
      <c r="N249" s="263"/>
      <c r="O249" s="263"/>
      <c r="R249" s="266">
        <f>IF(COUNTA(B249)=1,1,0)</f>
        <v>0</v>
      </c>
      <c r="T249" s="265"/>
    </row>
    <row r="250" spans="1:20" hidden="1">
      <c r="A250" s="273"/>
      <c r="B250" s="235"/>
      <c r="C250" s="275"/>
      <c r="D250" s="275"/>
      <c r="E250" s="263"/>
      <c r="F250" s="263"/>
      <c r="G250" s="264"/>
      <c r="H250" s="263"/>
      <c r="I250" s="263"/>
      <c r="J250" s="263"/>
      <c r="K250" s="263"/>
      <c r="L250" s="263"/>
      <c r="M250" s="263"/>
      <c r="N250" s="263"/>
      <c r="O250" s="263"/>
      <c r="T250" s="265"/>
    </row>
    <row r="251" spans="1:20">
      <c r="A251" s="273" t="s">
        <v>513</v>
      </c>
      <c r="B251" s="235"/>
      <c r="C251" s="275"/>
      <c r="D251" s="275"/>
      <c r="E251" s="263"/>
      <c r="F251" s="263"/>
      <c r="G251" s="264"/>
      <c r="H251" s="263"/>
      <c r="I251" s="263"/>
      <c r="J251" s="263"/>
      <c r="K251" s="263"/>
      <c r="L251" s="263"/>
      <c r="M251" s="263"/>
      <c r="N251" s="263"/>
      <c r="O251" s="263"/>
      <c r="R251" s="267" t="str">
        <f>IF(OR(R252=0,R252&gt;45),criteria!C72,IF(AND(R252&gt;=38,R252&lt;=45),criteria!E72,IF(AND(R252&gt;=31,R252&lt;=37),criteria!G72,IF(R252&lt;=30,criteria!I72,criteria!C72))))</f>
        <v>After 45 days</v>
      </c>
      <c r="T251" s="265"/>
    </row>
    <row r="252" spans="1:20">
      <c r="A252" s="273" t="s">
        <v>514</v>
      </c>
      <c r="B252" s="235"/>
      <c r="C252" s="275"/>
      <c r="D252" s="275"/>
      <c r="E252" s="384" t="s">
        <v>649</v>
      </c>
      <c r="F252" s="384"/>
      <c r="G252" s="384"/>
      <c r="H252" s="384"/>
      <c r="I252" s="284" t="s">
        <v>204</v>
      </c>
      <c r="J252" s="263"/>
      <c r="K252" s="263"/>
      <c r="L252" s="263"/>
      <c r="M252" s="263"/>
      <c r="N252" s="263"/>
      <c r="O252" s="263"/>
      <c r="R252" s="266" t="str">
        <f>E252</f>
        <v>3 working days</v>
      </c>
      <c r="T252" s="265"/>
    </row>
    <row r="253" spans="1:20">
      <c r="A253" s="273"/>
      <c r="B253" s="235"/>
      <c r="C253" s="275"/>
      <c r="D253" s="275"/>
      <c r="E253" s="263"/>
      <c r="F253" s="263"/>
      <c r="G253" s="264"/>
      <c r="H253" s="263"/>
      <c r="I253" s="263"/>
      <c r="J253" s="263"/>
      <c r="K253" s="263"/>
      <c r="L253" s="263"/>
      <c r="M253" s="263"/>
      <c r="N253" s="263"/>
      <c r="O253" s="263"/>
      <c r="T253" s="265"/>
    </row>
    <row r="254" spans="1:20">
      <c r="A254" s="273" t="s">
        <v>502</v>
      </c>
      <c r="B254" s="235"/>
      <c r="C254" s="275"/>
      <c r="D254" s="275"/>
      <c r="E254" s="263"/>
      <c r="F254" s="263"/>
      <c r="G254" s="264"/>
      <c r="H254" s="263"/>
      <c r="I254" s="263"/>
      <c r="J254" s="263"/>
      <c r="K254" s="263"/>
      <c r="L254" s="263"/>
      <c r="M254" s="263"/>
      <c r="N254" s="263"/>
      <c r="O254" s="263"/>
      <c r="T254" s="265"/>
    </row>
    <row r="255" spans="1:20">
      <c r="A255" s="273"/>
      <c r="B255" s="273" t="s">
        <v>483</v>
      </c>
      <c r="C255" s="273"/>
      <c r="D255" s="273"/>
      <c r="E255" s="273"/>
      <c r="F255" s="273"/>
      <c r="G255" s="273"/>
      <c r="H255" s="273"/>
      <c r="I255" s="263"/>
      <c r="J255" s="263"/>
      <c r="K255" s="263"/>
      <c r="L255" s="263"/>
      <c r="M255" s="263"/>
      <c r="N255" s="263"/>
      <c r="O255" s="263"/>
      <c r="R255" s="263"/>
      <c r="T255" s="265"/>
    </row>
    <row r="256" spans="1:20">
      <c r="A256" s="273"/>
      <c r="B256" s="273" t="s">
        <v>484</v>
      </c>
      <c r="C256" s="273"/>
      <c r="D256" s="273"/>
      <c r="E256" s="273"/>
      <c r="F256" s="273"/>
      <c r="G256" s="273"/>
      <c r="H256" s="273"/>
      <c r="I256" s="263"/>
      <c r="J256" s="263"/>
      <c r="K256" s="263"/>
      <c r="L256" s="263"/>
      <c r="M256" s="263"/>
      <c r="N256" s="263"/>
      <c r="O256" s="263"/>
      <c r="T256" s="265"/>
    </row>
    <row r="257" spans="1:20">
      <c r="A257" s="273"/>
      <c r="B257" s="273" t="s">
        <v>485</v>
      </c>
      <c r="C257" s="273"/>
      <c r="D257" s="273"/>
      <c r="E257" s="273"/>
      <c r="F257" s="273"/>
      <c r="G257" s="273"/>
      <c r="H257" s="273"/>
      <c r="I257" s="263"/>
      <c r="J257" s="263"/>
      <c r="K257" s="263"/>
      <c r="L257" s="263"/>
      <c r="M257" s="263"/>
      <c r="N257" s="263"/>
      <c r="O257" s="263"/>
      <c r="R257" s="267" t="str">
        <f>IF(SUM(CPMR!C17,CPMR!C26,CPMR!C29)=0,"n/a", IF(R259=3,criteria!I77,IF(AND(R259=2,R262=1),criteria!G77,IF(AND(R259=1,R262=1),criteria!E77,criteria!C77))))</f>
        <v xml:space="preserve">Fully Compliant </v>
      </c>
      <c r="T257" s="265"/>
    </row>
    <row r="258" spans="1:20">
      <c r="A258" s="273"/>
      <c r="B258" s="273" t="s">
        <v>486</v>
      </c>
      <c r="C258" s="273"/>
      <c r="D258" s="273"/>
      <c r="E258" s="273"/>
      <c r="F258" s="273"/>
      <c r="G258" s="273"/>
      <c r="H258" s="273"/>
      <c r="I258" s="263"/>
      <c r="J258" s="263"/>
      <c r="K258" s="263"/>
      <c r="L258" s="263"/>
      <c r="M258" s="263"/>
      <c r="N258" s="263"/>
      <c r="O258" s="263"/>
      <c r="T258" s="265"/>
    </row>
    <row r="259" spans="1:20">
      <c r="A259" s="273"/>
      <c r="B259" s="273" t="s">
        <v>487</v>
      </c>
      <c r="C259" s="273"/>
      <c r="D259" s="273"/>
      <c r="E259" s="273"/>
      <c r="F259" s="273"/>
      <c r="G259" s="273"/>
      <c r="H259" s="273"/>
      <c r="I259" s="263"/>
      <c r="J259" s="263"/>
      <c r="K259" s="263"/>
      <c r="L259" s="263"/>
      <c r="M259" s="263"/>
      <c r="N259" s="263"/>
      <c r="O259" s="263"/>
      <c r="R259" s="266">
        <f>SUM(R262:R266)</f>
        <v>3</v>
      </c>
      <c r="T259" s="265"/>
    </row>
    <row r="260" spans="1:20">
      <c r="A260" s="273"/>
      <c r="B260" s="273" t="s">
        <v>488</v>
      </c>
      <c r="C260" s="273"/>
      <c r="D260" s="273"/>
      <c r="E260" s="273"/>
      <c r="F260" s="273"/>
      <c r="G260" s="273"/>
      <c r="H260" s="273"/>
      <c r="I260" s="263"/>
      <c r="J260" s="263"/>
      <c r="K260" s="263"/>
      <c r="L260" s="263"/>
      <c r="M260" s="263"/>
      <c r="N260" s="263"/>
      <c r="O260" s="263"/>
      <c r="R260" s="263"/>
      <c r="T260" s="265"/>
    </row>
    <row r="261" spans="1:20" ht="13.5" thickBot="1">
      <c r="A261" s="273"/>
      <c r="B261" s="239"/>
      <c r="C261" s="273"/>
      <c r="D261" s="273"/>
      <c r="E261" s="263"/>
      <c r="F261" s="263"/>
      <c r="G261" s="264"/>
      <c r="H261" s="263"/>
      <c r="I261" s="263"/>
      <c r="J261" s="263"/>
      <c r="K261" s="263"/>
      <c r="L261" s="263"/>
      <c r="M261" s="263"/>
      <c r="N261" s="263"/>
      <c r="O261" s="263"/>
      <c r="T261" s="265"/>
    </row>
    <row r="262" spans="1:20" ht="15" customHeight="1" thickBot="1">
      <c r="A262" s="273"/>
      <c r="B262" s="371" t="s">
        <v>644</v>
      </c>
      <c r="C262" s="275" t="s">
        <v>424</v>
      </c>
      <c r="D262" s="275"/>
      <c r="E262" s="263"/>
      <c r="F262" s="263"/>
      <c r="G262" s="264"/>
      <c r="H262" s="263"/>
      <c r="I262" s="263"/>
      <c r="J262" s="263"/>
      <c r="K262" s="263"/>
      <c r="L262" s="263"/>
      <c r="M262" s="263"/>
      <c r="N262" s="263"/>
      <c r="O262" s="263"/>
      <c r="R262" s="266">
        <f>IF(COUNTA(B262)=1,1,0)</f>
        <v>1</v>
      </c>
      <c r="T262" s="265"/>
    </row>
    <row r="263" spans="1:20" ht="15" customHeight="1" thickBot="1">
      <c r="A263" s="273"/>
      <c r="B263" s="239"/>
      <c r="C263" s="273"/>
      <c r="D263" s="273"/>
      <c r="E263" s="263"/>
      <c r="F263" s="263"/>
      <c r="G263" s="264"/>
      <c r="H263" s="263"/>
      <c r="I263" s="263"/>
      <c r="J263" s="263"/>
      <c r="K263" s="263"/>
      <c r="L263" s="263"/>
      <c r="M263" s="263"/>
      <c r="N263" s="263"/>
      <c r="O263" s="263"/>
      <c r="T263" s="265"/>
    </row>
    <row r="264" spans="1:20" ht="15" customHeight="1" thickBot="1">
      <c r="A264" s="273"/>
      <c r="B264" s="371" t="s">
        <v>644</v>
      </c>
      <c r="C264" s="275" t="s">
        <v>429</v>
      </c>
      <c r="D264" s="275"/>
      <c r="E264" s="263"/>
      <c r="F264" s="263"/>
      <c r="G264" s="264"/>
      <c r="H264" s="263"/>
      <c r="I264" s="263"/>
      <c r="J264" s="263"/>
      <c r="K264" s="263"/>
      <c r="L264" s="263"/>
      <c r="M264" s="263"/>
      <c r="N264" s="263"/>
      <c r="O264" s="263"/>
      <c r="R264" s="266">
        <f>IF(COUNTA(B264)=1,1,0)</f>
        <v>1</v>
      </c>
      <c r="T264" s="265"/>
    </row>
    <row r="265" spans="1:20" ht="15" customHeight="1" thickBot="1">
      <c r="A265" s="273"/>
      <c r="B265" s="239"/>
      <c r="C265" s="273"/>
      <c r="D265" s="273"/>
      <c r="E265" s="263"/>
      <c r="F265" s="263"/>
      <c r="G265" s="264"/>
      <c r="H265" s="263"/>
      <c r="I265" s="263"/>
      <c r="J265" s="263"/>
      <c r="K265" s="263"/>
      <c r="L265" s="263"/>
      <c r="M265" s="263"/>
      <c r="N265" s="263"/>
      <c r="O265" s="263"/>
      <c r="T265" s="265"/>
    </row>
    <row r="266" spans="1:20" ht="15" customHeight="1" thickBot="1">
      <c r="A266" s="273"/>
      <c r="B266" s="371" t="s">
        <v>644</v>
      </c>
      <c r="C266" s="275" t="s">
        <v>428</v>
      </c>
      <c r="D266" s="275"/>
      <c r="E266" s="263"/>
      <c r="F266" s="263"/>
      <c r="G266" s="264"/>
      <c r="H266" s="263"/>
      <c r="I266" s="263"/>
      <c r="J266" s="263"/>
      <c r="K266" s="263"/>
      <c r="L266" s="263"/>
      <c r="M266" s="263"/>
      <c r="N266" s="263"/>
      <c r="O266" s="263"/>
      <c r="R266" s="266">
        <f>IF(COUNTA(B266)=1,1,0)</f>
        <v>1</v>
      </c>
      <c r="T266" s="265"/>
    </row>
    <row r="267" spans="1:20">
      <c r="A267" s="273"/>
      <c r="B267" s="239"/>
      <c r="C267" s="273"/>
      <c r="D267" s="273"/>
      <c r="E267" s="263"/>
      <c r="F267" s="263"/>
      <c r="G267" s="264"/>
      <c r="H267" s="263"/>
      <c r="I267" s="263"/>
      <c r="J267" s="263"/>
      <c r="K267" s="263"/>
      <c r="L267" s="263"/>
      <c r="M267" s="263"/>
      <c r="N267" s="263"/>
      <c r="O267" s="263"/>
      <c r="T267" s="265"/>
    </row>
    <row r="268" spans="1:20">
      <c r="A268" s="273" t="s">
        <v>503</v>
      </c>
      <c r="B268" s="235"/>
      <c r="C268" s="275"/>
      <c r="D268" s="275"/>
      <c r="E268" s="263"/>
      <c r="F268" s="263"/>
      <c r="G268" s="264"/>
      <c r="H268" s="263"/>
      <c r="I268" s="263"/>
      <c r="J268" s="263"/>
      <c r="K268" s="263"/>
      <c r="L268" s="263"/>
      <c r="M268" s="263"/>
      <c r="N268" s="263"/>
      <c r="O268" s="263"/>
      <c r="T268" s="265"/>
    </row>
    <row r="269" spans="1:20">
      <c r="A269" s="273" t="s">
        <v>434</v>
      </c>
      <c r="B269" s="235"/>
      <c r="C269" s="275"/>
      <c r="D269" s="275"/>
      <c r="E269" s="263"/>
      <c r="F269" s="263"/>
      <c r="G269" s="264"/>
      <c r="H269" s="263"/>
      <c r="I269" s="263"/>
      <c r="J269" s="263"/>
      <c r="K269" s="263"/>
      <c r="L269" s="263"/>
      <c r="M269" s="263"/>
      <c r="N269" s="263"/>
      <c r="O269" s="263"/>
      <c r="R269" s="267" t="str">
        <f>IF(R277=3,criteria!I81,IF(AND(R277=2,R271=1),criteria!G81,IF(AND(R277=1,R271=1),criteria!E81,criteria!C81)))</f>
        <v xml:space="preserve">Fully Compliant </v>
      </c>
      <c r="T269" s="265"/>
    </row>
    <row r="270" spans="1:20" ht="15" customHeight="1" thickBot="1">
      <c r="A270" s="273"/>
      <c r="B270" s="235"/>
      <c r="C270" s="275"/>
      <c r="D270" s="275"/>
      <c r="E270" s="263"/>
      <c r="F270" s="263"/>
      <c r="G270" s="264"/>
      <c r="H270" s="263"/>
      <c r="I270" s="263"/>
      <c r="J270" s="263"/>
      <c r="K270" s="263"/>
      <c r="L270" s="263"/>
      <c r="M270" s="263"/>
      <c r="N270" s="263"/>
      <c r="O270" s="263"/>
      <c r="T270" s="265"/>
    </row>
    <row r="271" spans="1:20" ht="15" customHeight="1" thickBot="1">
      <c r="A271" s="273"/>
      <c r="B271" s="371" t="s">
        <v>644</v>
      </c>
      <c r="C271" s="275" t="s">
        <v>435</v>
      </c>
      <c r="D271" s="275"/>
      <c r="E271" s="263"/>
      <c r="F271" s="263"/>
      <c r="G271" s="264"/>
      <c r="H271" s="263"/>
      <c r="I271" s="263"/>
      <c r="J271" s="263"/>
      <c r="K271" s="263"/>
      <c r="L271" s="263"/>
      <c r="M271" s="263"/>
      <c r="N271" s="263"/>
      <c r="O271" s="263"/>
      <c r="R271" s="266">
        <f>IF(COUNTA(B271,I272)=2,1,0)</f>
        <v>1</v>
      </c>
      <c r="T271" s="265"/>
    </row>
    <row r="272" spans="1:20" ht="15" customHeight="1">
      <c r="A272" s="273"/>
      <c r="B272" s="238"/>
      <c r="C272" s="281" t="s">
        <v>489</v>
      </c>
      <c r="D272" s="275"/>
      <c r="E272" s="263"/>
      <c r="F272" s="263"/>
      <c r="G272" s="264"/>
      <c r="H272" s="263"/>
      <c r="I272" s="379" t="s">
        <v>651</v>
      </c>
      <c r="J272" s="379"/>
      <c r="K272" s="379"/>
      <c r="L272" s="379"/>
      <c r="M272" s="379"/>
      <c r="N272" s="263"/>
      <c r="O272" s="263"/>
      <c r="T272" s="265"/>
    </row>
    <row r="273" spans="1:20" ht="15" customHeight="1" thickBot="1">
      <c r="A273" s="273"/>
      <c r="B273" s="235"/>
      <c r="C273" s="275"/>
      <c r="D273" s="275"/>
      <c r="E273" s="263"/>
      <c r="F273" s="263"/>
      <c r="G273" s="264"/>
      <c r="H273" s="263"/>
      <c r="I273" s="263"/>
      <c r="J273" s="263"/>
      <c r="K273" s="263"/>
      <c r="L273" s="263"/>
      <c r="M273" s="263"/>
      <c r="N273" s="263"/>
      <c r="O273" s="263"/>
      <c r="T273" s="265"/>
    </row>
    <row r="274" spans="1:20" ht="15" customHeight="1" thickBot="1">
      <c r="A274" s="273"/>
      <c r="B274" s="371" t="s">
        <v>644</v>
      </c>
      <c r="C274" s="275" t="s">
        <v>436</v>
      </c>
      <c r="D274" s="275"/>
      <c r="E274" s="263"/>
      <c r="F274" s="263"/>
      <c r="G274" s="264"/>
      <c r="H274" s="263"/>
      <c r="I274" s="263"/>
      <c r="J274" s="263"/>
      <c r="K274" s="263"/>
      <c r="L274" s="263"/>
      <c r="M274" s="263"/>
      <c r="N274" s="263"/>
      <c r="O274" s="263"/>
      <c r="R274" s="266">
        <f>IF(COUNTA(B274)=1,1,0)</f>
        <v>1</v>
      </c>
      <c r="T274" s="265"/>
    </row>
    <row r="275" spans="1:20" ht="15" customHeight="1" thickBot="1">
      <c r="A275" s="273"/>
      <c r="B275" s="235"/>
      <c r="C275" s="275"/>
      <c r="D275" s="275"/>
      <c r="E275" s="263"/>
      <c r="F275" s="263"/>
      <c r="G275" s="264"/>
      <c r="H275" s="263"/>
      <c r="I275" s="263"/>
      <c r="J275" s="263"/>
      <c r="K275" s="263"/>
      <c r="L275" s="263"/>
      <c r="M275" s="263"/>
      <c r="N275" s="263"/>
      <c r="O275" s="263"/>
      <c r="T275" s="265"/>
    </row>
    <row r="276" spans="1:20" ht="15" customHeight="1" thickBot="1">
      <c r="A276" s="273"/>
      <c r="B276" s="371" t="s">
        <v>644</v>
      </c>
      <c r="C276" s="275" t="s">
        <v>438</v>
      </c>
      <c r="D276" s="275"/>
      <c r="E276" s="263"/>
      <c r="F276" s="263"/>
      <c r="G276" s="264"/>
      <c r="H276" s="263"/>
      <c r="I276" s="263"/>
      <c r="J276" s="263"/>
      <c r="K276" s="263"/>
      <c r="L276" s="263"/>
      <c r="M276" s="263"/>
      <c r="N276" s="263"/>
      <c r="O276" s="263"/>
      <c r="R276" s="266">
        <f>IF(COUNTA(B276)=1,1,0)</f>
        <v>1</v>
      </c>
      <c r="T276" s="265"/>
    </row>
    <row r="277" spans="1:20" ht="15" customHeight="1">
      <c r="A277" s="273"/>
      <c r="B277" s="235"/>
      <c r="C277" s="275" t="s">
        <v>437</v>
      </c>
      <c r="D277" s="275"/>
      <c r="E277" s="263"/>
      <c r="F277" s="263"/>
      <c r="G277" s="264"/>
      <c r="H277" s="263"/>
      <c r="I277" s="263"/>
      <c r="J277" s="263"/>
      <c r="K277" s="263"/>
      <c r="L277" s="263"/>
      <c r="M277" s="263"/>
      <c r="N277" s="263"/>
      <c r="O277" s="263"/>
      <c r="R277" s="266">
        <f>SUM(R271:R276)</f>
        <v>3</v>
      </c>
      <c r="T277" s="265"/>
    </row>
    <row r="278" spans="1:20">
      <c r="A278" s="273"/>
      <c r="B278" s="235"/>
      <c r="C278" s="275"/>
      <c r="D278" s="275"/>
      <c r="E278" s="263"/>
      <c r="F278" s="263"/>
      <c r="G278" s="264"/>
      <c r="H278" s="263"/>
      <c r="I278" s="263"/>
      <c r="J278" s="263"/>
      <c r="K278" s="263"/>
      <c r="L278" s="263"/>
      <c r="M278" s="263"/>
      <c r="N278" s="263"/>
      <c r="O278" s="263"/>
      <c r="T278" s="265"/>
    </row>
    <row r="279" spans="1:20">
      <c r="A279" s="273" t="s">
        <v>504</v>
      </c>
      <c r="B279" s="235"/>
      <c r="C279" s="275"/>
      <c r="D279" s="275"/>
      <c r="E279" s="263"/>
      <c r="F279" s="263"/>
      <c r="G279" s="264"/>
      <c r="H279" s="263"/>
      <c r="I279" s="263"/>
      <c r="J279" s="263"/>
      <c r="K279" s="263"/>
      <c r="L279" s="263"/>
      <c r="M279" s="263"/>
      <c r="N279" s="263"/>
      <c r="O279" s="263"/>
      <c r="R279" s="263"/>
      <c r="T279" s="265"/>
    </row>
    <row r="280" spans="1:20">
      <c r="A280" s="273" t="s">
        <v>205</v>
      </c>
      <c r="B280" s="235"/>
      <c r="C280" s="275"/>
      <c r="D280" s="275"/>
      <c r="E280" s="263"/>
      <c r="F280" s="263"/>
      <c r="G280" s="264"/>
      <c r="H280" s="263"/>
      <c r="I280" s="263"/>
      <c r="J280" s="263"/>
      <c r="K280" s="263"/>
      <c r="L280" s="263"/>
      <c r="M280" s="263"/>
      <c r="N280" s="263"/>
      <c r="O280" s="263"/>
      <c r="R280" s="271" t="str">
        <f>IF(OR(COUNTA(B285)=1,D283&gt;=90),criteria!I82,IF(D283&gt;=71,criteria!G82,IF(D283&gt;=60,criteria!E82,IF(D283&lt;60,criteria!C82))))</f>
        <v>Above 90-100%  compliance</v>
      </c>
      <c r="T280" s="265"/>
    </row>
    <row r="281" spans="1:20" ht="13.5" thickBot="1">
      <c r="A281" s="273"/>
      <c r="B281" s="235"/>
      <c r="C281" s="275"/>
      <c r="D281" s="275"/>
      <c r="E281" s="263"/>
      <c r="F281" s="263"/>
      <c r="G281" s="264"/>
      <c r="H281" s="263"/>
      <c r="I281" s="263"/>
      <c r="J281" s="263"/>
      <c r="K281" s="263"/>
      <c r="L281" s="263"/>
      <c r="M281" s="263"/>
      <c r="N281" s="263"/>
      <c r="O281" s="263"/>
      <c r="T281" s="265"/>
    </row>
    <row r="282" spans="1:20" ht="15" customHeight="1" thickBot="1">
      <c r="A282" s="273"/>
      <c r="B282" s="371" t="s">
        <v>644</v>
      </c>
      <c r="C282" s="275" t="s">
        <v>266</v>
      </c>
      <c r="D282" s="275"/>
      <c r="E282" s="263"/>
      <c r="F282" s="263"/>
      <c r="G282" s="264"/>
      <c r="H282" s="263"/>
      <c r="I282" s="263"/>
      <c r="J282" s="263"/>
      <c r="K282" s="263"/>
      <c r="L282" s="263"/>
      <c r="M282" s="263"/>
      <c r="N282" s="263"/>
      <c r="O282" s="263"/>
      <c r="T282" s="265"/>
    </row>
    <row r="283" spans="1:20">
      <c r="A283" s="273"/>
      <c r="B283" s="235"/>
      <c r="C283" s="275"/>
      <c r="D283" s="351">
        <v>100</v>
      </c>
      <c r="E283" s="263" t="s">
        <v>206</v>
      </c>
      <c r="F283" s="263"/>
      <c r="G283" s="264"/>
      <c r="H283" s="263"/>
      <c r="I283" s="263"/>
      <c r="J283" s="263"/>
      <c r="K283" s="263"/>
      <c r="L283" s="263"/>
      <c r="M283" s="263"/>
      <c r="N283" s="263"/>
      <c r="O283" s="263"/>
      <c r="T283" s="265"/>
    </row>
    <row r="284" spans="1:20" ht="13.5" thickBot="1">
      <c r="A284" s="273"/>
      <c r="B284" s="235"/>
      <c r="C284" s="275"/>
      <c r="D284" s="275"/>
      <c r="E284" s="263"/>
      <c r="F284" s="263"/>
      <c r="G284" s="264"/>
      <c r="H284" s="263"/>
      <c r="I284" s="263"/>
      <c r="J284" s="263"/>
      <c r="K284" s="263"/>
      <c r="L284" s="263"/>
      <c r="M284" s="263"/>
      <c r="N284" s="263"/>
      <c r="O284" s="263"/>
      <c r="T284" s="265"/>
    </row>
    <row r="285" spans="1:20" ht="15" customHeight="1" thickBot="1">
      <c r="A285" s="273"/>
      <c r="B285" s="240"/>
      <c r="C285" s="275" t="s">
        <v>207</v>
      </c>
      <c r="D285" s="275"/>
      <c r="E285" s="263"/>
      <c r="F285" s="263"/>
      <c r="G285" s="264"/>
      <c r="H285" s="263"/>
      <c r="I285" s="263"/>
      <c r="J285" s="263"/>
      <c r="K285" s="263"/>
      <c r="L285" s="263"/>
      <c r="M285" s="263"/>
      <c r="N285" s="263"/>
      <c r="O285" s="263"/>
      <c r="T285" s="265"/>
    </row>
    <row r="286" spans="1:20">
      <c r="A286" s="273"/>
      <c r="B286" s="235"/>
      <c r="C286" s="275"/>
      <c r="D286" s="275"/>
      <c r="E286" s="263"/>
      <c r="F286" s="263"/>
      <c r="G286" s="264"/>
      <c r="H286" s="263"/>
      <c r="I286" s="263"/>
      <c r="J286" s="263"/>
      <c r="K286" s="263"/>
      <c r="L286" s="263"/>
      <c r="M286" s="263"/>
      <c r="N286" s="263"/>
      <c r="O286" s="263"/>
      <c r="T286" s="265"/>
    </row>
    <row r="287" spans="1:20">
      <c r="A287" s="273" t="s">
        <v>505</v>
      </c>
      <c r="B287" s="235"/>
      <c r="C287" s="275"/>
      <c r="D287" s="275"/>
      <c r="E287" s="263"/>
      <c r="F287" s="263"/>
      <c r="G287" s="264"/>
      <c r="H287" s="263"/>
      <c r="I287" s="263"/>
      <c r="J287" s="263"/>
      <c r="K287" s="263"/>
      <c r="L287" s="263"/>
      <c r="M287" s="263"/>
      <c r="N287" s="263"/>
      <c r="O287" s="263"/>
      <c r="T287" s="265"/>
    </row>
    <row r="288" spans="1:20">
      <c r="A288" s="273" t="s">
        <v>208</v>
      </c>
      <c r="B288" s="235"/>
      <c r="C288" s="275"/>
      <c r="D288" s="275"/>
      <c r="E288" s="263"/>
      <c r="F288" s="263"/>
      <c r="G288" s="264"/>
      <c r="H288" s="263"/>
      <c r="I288" s="263"/>
      <c r="J288" s="263"/>
      <c r="K288" s="263"/>
      <c r="L288" s="263"/>
      <c r="M288" s="263"/>
      <c r="N288" s="263"/>
      <c r="O288" s="263"/>
      <c r="R288" s="267" t="str">
        <f>IF(R295=3,criteria!I85,IF(R295=2,criteria!G85,IF(R295=1,criteria!E85,criteria!C85)))</f>
        <v>Substantially Compliant</v>
      </c>
      <c r="T288" s="265"/>
    </row>
    <row r="289" spans="1:20" ht="13.5" thickBot="1">
      <c r="A289" s="273"/>
      <c r="B289" s="235"/>
      <c r="C289" s="275"/>
      <c r="D289" s="275"/>
      <c r="E289" s="263"/>
      <c r="F289" s="263"/>
      <c r="G289" s="264"/>
      <c r="H289" s="263"/>
      <c r="I289" s="263"/>
      <c r="J289" s="263"/>
      <c r="K289" s="263"/>
      <c r="L289" s="263"/>
      <c r="M289" s="263"/>
      <c r="N289" s="263"/>
      <c r="O289" s="263"/>
      <c r="T289" s="265"/>
    </row>
    <row r="290" spans="1:20" ht="15" customHeight="1" thickBot="1">
      <c r="A290" s="273"/>
      <c r="B290" s="236"/>
      <c r="C290" s="275" t="s">
        <v>442</v>
      </c>
      <c r="D290" s="275"/>
      <c r="E290" s="263"/>
      <c r="F290" s="263"/>
      <c r="G290" s="264"/>
      <c r="H290" s="263"/>
      <c r="I290" s="263"/>
      <c r="J290" s="263"/>
      <c r="K290" s="263"/>
      <c r="L290" s="263"/>
      <c r="M290" s="263"/>
      <c r="N290" s="263"/>
      <c r="O290" s="263"/>
      <c r="R290" s="266">
        <f>IF(COUNTA(B290)=1,1,0)</f>
        <v>0</v>
      </c>
      <c r="T290" s="265"/>
    </row>
    <row r="291" spans="1:20" ht="13.5" thickBot="1">
      <c r="A291" s="273"/>
      <c r="B291" s="235"/>
      <c r="C291" s="275"/>
      <c r="D291" s="275"/>
      <c r="E291" s="263"/>
      <c r="F291" s="263"/>
      <c r="G291" s="264"/>
      <c r="H291" s="263"/>
      <c r="I291" s="263"/>
      <c r="J291" s="263"/>
      <c r="K291" s="263"/>
      <c r="L291" s="263"/>
      <c r="M291" s="263"/>
      <c r="N291" s="263"/>
      <c r="O291" s="263"/>
      <c r="T291" s="265"/>
    </row>
    <row r="292" spans="1:20" ht="15" customHeight="1" thickBot="1">
      <c r="A292" s="273"/>
      <c r="B292" s="371" t="s">
        <v>644</v>
      </c>
      <c r="C292" s="275" t="s">
        <v>468</v>
      </c>
      <c r="D292" s="275"/>
      <c r="E292" s="263"/>
      <c r="F292" s="263"/>
      <c r="G292" s="264"/>
      <c r="H292" s="263"/>
      <c r="I292" s="263"/>
      <c r="J292" s="263"/>
      <c r="K292" s="263"/>
      <c r="L292" s="263"/>
      <c r="M292" s="263"/>
      <c r="N292" s="263"/>
      <c r="O292" s="263"/>
      <c r="R292" s="266">
        <f>IF(COUNTA(B292)=1,1,0)</f>
        <v>1</v>
      </c>
      <c r="T292" s="265"/>
    </row>
    <row r="293" spans="1:20" ht="13.5" thickBot="1">
      <c r="A293" s="273"/>
      <c r="B293" s="235"/>
      <c r="C293" s="275"/>
      <c r="D293" s="275"/>
      <c r="E293" s="263"/>
      <c r="F293" s="263"/>
      <c r="G293" s="264"/>
      <c r="H293" s="263"/>
      <c r="I293" s="263"/>
      <c r="J293" s="263"/>
      <c r="K293" s="263"/>
      <c r="L293" s="263"/>
      <c r="M293" s="263"/>
      <c r="N293" s="263"/>
      <c r="O293" s="263"/>
      <c r="T293" s="265"/>
    </row>
    <row r="294" spans="1:20" ht="15" customHeight="1" thickBot="1">
      <c r="A294" s="273"/>
      <c r="B294" s="371" t="s">
        <v>644</v>
      </c>
      <c r="C294" s="275" t="s">
        <v>209</v>
      </c>
      <c r="D294" s="275"/>
      <c r="E294" s="263"/>
      <c r="F294" s="263"/>
      <c r="G294" s="264"/>
      <c r="H294" s="263"/>
      <c r="I294" s="263"/>
      <c r="J294" s="263"/>
      <c r="K294" s="263"/>
      <c r="L294" s="263"/>
      <c r="M294" s="263"/>
      <c r="N294" s="263"/>
      <c r="O294" s="263"/>
      <c r="R294" s="266">
        <f>IF(COUNTA(B294)=1,1,0)</f>
        <v>1</v>
      </c>
      <c r="T294" s="265"/>
    </row>
    <row r="295" spans="1:20">
      <c r="A295" s="273"/>
      <c r="B295" s="235"/>
      <c r="C295" s="275" t="s">
        <v>210</v>
      </c>
      <c r="D295" s="275"/>
      <c r="E295" s="263"/>
      <c r="F295" s="263"/>
      <c r="G295" s="264"/>
      <c r="H295" s="263"/>
      <c r="I295" s="263"/>
      <c r="J295" s="263"/>
      <c r="K295" s="263"/>
      <c r="L295" s="263"/>
      <c r="M295" s="263"/>
      <c r="N295" s="263"/>
      <c r="O295" s="263"/>
      <c r="R295" s="266">
        <f>SUM(R290:R294)</f>
        <v>2</v>
      </c>
      <c r="T295" s="265"/>
    </row>
    <row r="296" spans="1:20">
      <c r="A296" s="273"/>
      <c r="B296" s="235"/>
      <c r="C296" s="275"/>
      <c r="D296" s="275"/>
      <c r="E296" s="263"/>
      <c r="F296" s="263"/>
      <c r="G296" s="264"/>
      <c r="H296" s="263"/>
      <c r="I296" s="263"/>
      <c r="J296" s="263"/>
      <c r="K296" s="263"/>
      <c r="L296" s="263"/>
      <c r="M296" s="263"/>
      <c r="N296" s="263"/>
      <c r="O296" s="263"/>
      <c r="T296" s="265"/>
    </row>
    <row r="297" spans="1:20">
      <c r="A297" s="273" t="s">
        <v>515</v>
      </c>
      <c r="B297" s="235"/>
      <c r="C297" s="275"/>
      <c r="D297" s="275"/>
      <c r="E297" s="263"/>
      <c r="F297" s="263"/>
      <c r="G297" s="264"/>
      <c r="H297" s="263"/>
      <c r="I297" s="263"/>
      <c r="J297" s="263"/>
      <c r="K297" s="263"/>
      <c r="L297" s="263"/>
      <c r="M297" s="263"/>
      <c r="N297" s="263"/>
      <c r="O297" s="263"/>
      <c r="T297" s="265"/>
    </row>
    <row r="298" spans="1:20">
      <c r="A298" s="273" t="s">
        <v>211</v>
      </c>
      <c r="B298" s="235"/>
      <c r="C298" s="275"/>
      <c r="D298" s="275"/>
      <c r="E298" s="263"/>
      <c r="F298" s="263"/>
      <c r="G298" s="264"/>
      <c r="H298" s="263"/>
      <c r="I298" s="263"/>
      <c r="J298" s="263"/>
      <c r="K298" s="263"/>
      <c r="L298" s="263"/>
      <c r="M298" s="263"/>
      <c r="N298" s="263"/>
      <c r="O298" s="263"/>
      <c r="R298" s="267" t="str">
        <f>IF(R305=3,criteria!I88,IF(AND(R305=2,R300=1),criteria!G88,IF(AND(R305=1,R300=1),criteria!E88,criteria!C88)))</f>
        <v>Substantially Compliant</v>
      </c>
      <c r="T298" s="265"/>
    </row>
    <row r="299" spans="1:20" ht="15" customHeight="1" thickBot="1">
      <c r="A299" s="273"/>
      <c r="B299" s="235"/>
      <c r="C299" s="275"/>
      <c r="D299" s="275"/>
      <c r="E299" s="263"/>
      <c r="F299" s="263"/>
      <c r="G299" s="264"/>
      <c r="H299" s="263"/>
      <c r="I299" s="263"/>
      <c r="J299" s="263"/>
      <c r="K299" s="263"/>
      <c r="L299" s="263"/>
      <c r="M299" s="263"/>
      <c r="N299" s="263"/>
      <c r="O299" s="263"/>
      <c r="T299" s="265"/>
    </row>
    <row r="300" spans="1:20" ht="15" customHeight="1" thickBot="1">
      <c r="A300" s="273"/>
      <c r="B300" s="371" t="s">
        <v>644</v>
      </c>
      <c r="C300" s="275" t="s">
        <v>445</v>
      </c>
      <c r="D300" s="275"/>
      <c r="E300" s="263"/>
      <c r="F300" s="263"/>
      <c r="G300" s="264"/>
      <c r="H300" s="263"/>
      <c r="I300" s="263"/>
      <c r="J300" s="263"/>
      <c r="K300" s="263"/>
      <c r="L300" s="263"/>
      <c r="M300" s="263"/>
      <c r="N300" s="263"/>
      <c r="O300" s="263"/>
      <c r="R300" s="266">
        <f>IF(COUNTA(B300)=1,1,0)</f>
        <v>1</v>
      </c>
      <c r="T300" s="265"/>
    </row>
    <row r="301" spans="1:20" ht="15" customHeight="1" thickBot="1">
      <c r="A301" s="273"/>
      <c r="B301" s="235"/>
      <c r="C301" s="275"/>
      <c r="D301" s="275"/>
      <c r="E301" s="263"/>
      <c r="F301" s="263"/>
      <c r="G301" s="264"/>
      <c r="H301" s="263"/>
      <c r="I301" s="263"/>
      <c r="J301" s="263"/>
      <c r="K301" s="263"/>
      <c r="L301" s="263"/>
      <c r="M301" s="263"/>
      <c r="N301" s="263"/>
      <c r="O301" s="263"/>
      <c r="T301" s="265"/>
    </row>
    <row r="302" spans="1:20" ht="15" customHeight="1" thickBot="1">
      <c r="A302" s="273"/>
      <c r="B302" s="371" t="s">
        <v>644</v>
      </c>
      <c r="C302" s="275" t="s">
        <v>446</v>
      </c>
      <c r="D302" s="275"/>
      <c r="E302" s="263"/>
      <c r="F302" s="263"/>
      <c r="G302" s="264"/>
      <c r="H302" s="263"/>
      <c r="I302" s="263"/>
      <c r="J302" s="263"/>
      <c r="K302" s="263"/>
      <c r="L302" s="263"/>
      <c r="M302" s="263"/>
      <c r="N302" s="263"/>
      <c r="O302" s="263"/>
      <c r="R302" s="266">
        <f>IF(COUNTA(B302)=1,1,0)</f>
        <v>1</v>
      </c>
      <c r="T302" s="265"/>
    </row>
    <row r="303" spans="1:20" ht="15" customHeight="1" thickBot="1">
      <c r="A303" s="273"/>
      <c r="B303" s="235"/>
      <c r="C303" s="275"/>
      <c r="D303" s="275"/>
      <c r="E303" s="263"/>
      <c r="F303" s="263"/>
      <c r="G303" s="264"/>
      <c r="H303" s="263"/>
      <c r="I303" s="263"/>
      <c r="J303" s="263"/>
      <c r="K303" s="263"/>
      <c r="L303" s="263"/>
      <c r="M303" s="263"/>
      <c r="N303" s="263"/>
      <c r="O303" s="263"/>
      <c r="T303" s="265"/>
    </row>
    <row r="304" spans="1:20" ht="15" customHeight="1" thickBot="1">
      <c r="A304" s="273"/>
      <c r="B304" s="371"/>
      <c r="C304" s="275" t="s">
        <v>447</v>
      </c>
      <c r="D304" s="275"/>
      <c r="E304" s="263"/>
      <c r="F304" s="263"/>
      <c r="G304" s="264"/>
      <c r="H304" s="263"/>
      <c r="I304" s="263"/>
      <c r="J304" s="263"/>
      <c r="K304" s="263"/>
      <c r="L304" s="263"/>
      <c r="M304" s="263"/>
      <c r="N304" s="263"/>
      <c r="O304" s="263"/>
      <c r="R304" s="266">
        <f>IF(COUNTA(B304)=1,1,0)</f>
        <v>0</v>
      </c>
      <c r="T304" s="265"/>
    </row>
    <row r="305" spans="1:20" ht="15" customHeight="1">
      <c r="A305" s="273"/>
      <c r="B305" s="235"/>
      <c r="C305" s="275"/>
      <c r="D305" s="275"/>
      <c r="E305" s="263"/>
      <c r="F305" s="263"/>
      <c r="G305" s="264"/>
      <c r="H305" s="263"/>
      <c r="I305" s="263"/>
      <c r="J305" s="263"/>
      <c r="K305" s="263"/>
      <c r="L305" s="263"/>
      <c r="M305" s="263"/>
      <c r="N305" s="263"/>
      <c r="O305" s="263"/>
      <c r="R305" s="266">
        <f>SUM(R300:R304)</f>
        <v>2</v>
      </c>
      <c r="T305" s="265"/>
    </row>
    <row r="306" spans="1:20" ht="15" customHeight="1">
      <c r="A306" s="273"/>
      <c r="C306" s="275"/>
      <c r="D306" s="275"/>
      <c r="E306" s="263"/>
      <c r="F306" s="263"/>
      <c r="G306" s="264"/>
      <c r="H306" s="263"/>
      <c r="I306" s="263"/>
      <c r="J306" s="263"/>
      <c r="K306" s="263"/>
      <c r="L306" s="263"/>
      <c r="M306" s="263"/>
      <c r="N306" s="263"/>
      <c r="O306" s="263"/>
    </row>
    <row r="307" spans="1:20">
      <c r="A307" s="273"/>
      <c r="C307" s="275"/>
      <c r="D307" s="275"/>
      <c r="E307" s="263"/>
      <c r="F307" s="263"/>
      <c r="G307" s="264"/>
      <c r="H307" s="263"/>
      <c r="I307" s="263"/>
      <c r="J307" s="263"/>
      <c r="K307" s="263"/>
      <c r="L307" s="263"/>
      <c r="M307" s="263"/>
      <c r="N307" s="263"/>
      <c r="O307" s="263"/>
    </row>
    <row r="308" spans="1:20">
      <c r="A308" s="273"/>
      <c r="C308" s="275"/>
      <c r="D308" s="275"/>
      <c r="E308" s="263"/>
      <c r="F308" s="263"/>
      <c r="G308" s="264"/>
      <c r="H308" s="263"/>
      <c r="I308" s="263"/>
      <c r="J308" s="263"/>
      <c r="K308" s="263"/>
      <c r="L308" s="263"/>
      <c r="M308" s="263"/>
      <c r="N308" s="263"/>
      <c r="O308" s="263"/>
    </row>
    <row r="309" spans="1:20">
      <c r="A309" s="273"/>
      <c r="C309" s="275"/>
      <c r="D309" s="275"/>
      <c r="E309" s="263"/>
      <c r="F309" s="263"/>
      <c r="G309" s="264"/>
      <c r="H309" s="263"/>
      <c r="I309" s="263"/>
      <c r="J309" s="263"/>
      <c r="K309" s="263"/>
      <c r="L309" s="263"/>
      <c r="M309" s="263"/>
      <c r="N309" s="263"/>
      <c r="O309" s="263"/>
    </row>
    <row r="310" spans="1:20">
      <c r="A310" s="273"/>
      <c r="C310" s="275"/>
      <c r="D310" s="275"/>
      <c r="E310" s="263"/>
      <c r="F310" s="263"/>
      <c r="G310" s="264"/>
      <c r="H310" s="263"/>
      <c r="I310" s="263"/>
      <c r="J310" s="263"/>
      <c r="K310" s="263"/>
      <c r="L310" s="263"/>
      <c r="M310" s="263"/>
      <c r="N310" s="263"/>
      <c r="O310" s="263"/>
    </row>
    <row r="311" spans="1:20">
      <c r="A311" s="273"/>
      <c r="C311" s="275"/>
      <c r="D311" s="275"/>
      <c r="E311" s="263"/>
      <c r="F311" s="263"/>
      <c r="G311" s="264"/>
      <c r="H311" s="263"/>
      <c r="I311" s="263"/>
      <c r="J311" s="263"/>
      <c r="K311" s="263"/>
      <c r="L311" s="263"/>
      <c r="M311" s="263"/>
      <c r="N311" s="263"/>
      <c r="O311" s="263"/>
    </row>
    <row r="312" spans="1:20">
      <c r="B312" s="276"/>
    </row>
    <row r="313" spans="1:20">
      <c r="A313" s="273"/>
      <c r="C313" s="275"/>
      <c r="D313" s="275"/>
      <c r="E313" s="263"/>
      <c r="F313" s="263"/>
      <c r="G313" s="264"/>
      <c r="H313" s="263"/>
      <c r="I313" s="263"/>
      <c r="J313" s="263"/>
      <c r="K313" s="263"/>
      <c r="L313" s="263"/>
      <c r="M313" s="263"/>
      <c r="N313" s="263"/>
      <c r="O313" s="263"/>
    </row>
    <row r="314" spans="1:20">
      <c r="A314" s="273"/>
      <c r="C314" s="275"/>
      <c r="D314" s="275"/>
      <c r="E314" s="263"/>
      <c r="F314" s="263"/>
      <c r="G314" s="264"/>
      <c r="H314" s="263"/>
      <c r="I314" s="263"/>
      <c r="J314" s="263"/>
      <c r="K314" s="263"/>
      <c r="L314" s="263"/>
      <c r="M314" s="263"/>
      <c r="N314" s="263"/>
      <c r="O314" s="263"/>
    </row>
    <row r="315" spans="1:20">
      <c r="A315" s="273"/>
      <c r="C315" s="275"/>
      <c r="D315" s="275"/>
      <c r="E315" s="263"/>
      <c r="F315" s="263"/>
      <c r="G315" s="264"/>
      <c r="H315" s="263"/>
      <c r="I315" s="263"/>
      <c r="J315" s="263"/>
      <c r="K315" s="263"/>
      <c r="L315" s="263"/>
      <c r="M315" s="263"/>
      <c r="N315" s="263"/>
      <c r="O315" s="263"/>
    </row>
    <row r="316" spans="1:20">
      <c r="A316" s="273"/>
      <c r="C316" s="275"/>
      <c r="D316" s="275"/>
      <c r="E316" s="263"/>
      <c r="F316" s="263"/>
      <c r="G316" s="264"/>
      <c r="H316" s="263"/>
      <c r="I316" s="263"/>
      <c r="J316" s="263"/>
      <c r="K316" s="263"/>
      <c r="L316" s="263"/>
      <c r="M316" s="263"/>
      <c r="N316" s="263"/>
      <c r="O316" s="263"/>
    </row>
    <row r="317" spans="1:20">
      <c r="A317" s="273"/>
      <c r="C317" s="275"/>
      <c r="D317" s="275"/>
      <c r="E317" s="263"/>
      <c r="F317" s="263"/>
      <c r="G317" s="264"/>
      <c r="H317" s="263"/>
      <c r="I317" s="263"/>
      <c r="J317" s="263"/>
      <c r="K317" s="263"/>
      <c r="L317" s="263"/>
      <c r="M317" s="263"/>
      <c r="N317" s="263"/>
      <c r="O317" s="263"/>
    </row>
    <row r="318" spans="1:20">
      <c r="A318" s="273"/>
      <c r="C318" s="275"/>
      <c r="D318" s="275"/>
      <c r="E318" s="263"/>
      <c r="F318" s="263"/>
      <c r="G318" s="264"/>
      <c r="H318" s="263"/>
      <c r="I318" s="263"/>
      <c r="J318" s="263"/>
      <c r="K318" s="263"/>
      <c r="L318" s="263"/>
      <c r="M318" s="263"/>
      <c r="N318" s="263"/>
      <c r="O318" s="263"/>
    </row>
    <row r="319" spans="1:20">
      <c r="A319" s="273"/>
      <c r="C319" s="275"/>
      <c r="D319" s="275"/>
      <c r="E319" s="263"/>
      <c r="F319" s="263"/>
      <c r="G319" s="264"/>
      <c r="H319" s="263"/>
      <c r="I319" s="263"/>
      <c r="J319" s="263"/>
      <c r="K319" s="263"/>
      <c r="L319" s="263"/>
      <c r="M319" s="263"/>
      <c r="N319" s="263"/>
      <c r="O319" s="263"/>
    </row>
    <row r="320" spans="1:20">
      <c r="A320" s="273"/>
      <c r="C320" s="275"/>
      <c r="D320" s="275"/>
      <c r="E320" s="263"/>
      <c r="F320" s="263"/>
      <c r="G320" s="264"/>
      <c r="H320" s="263"/>
      <c r="I320" s="263"/>
      <c r="J320" s="263"/>
      <c r="K320" s="263"/>
      <c r="L320" s="263"/>
      <c r="M320" s="263"/>
      <c r="N320" s="263"/>
      <c r="O320" s="263"/>
    </row>
    <row r="321" spans="1:15">
      <c r="A321" s="273"/>
      <c r="C321" s="275"/>
      <c r="D321" s="275"/>
      <c r="E321" s="263"/>
      <c r="F321" s="263"/>
      <c r="G321" s="264"/>
      <c r="H321" s="263"/>
      <c r="I321" s="263"/>
      <c r="J321" s="263"/>
      <c r="K321" s="263"/>
      <c r="L321" s="263"/>
      <c r="M321" s="263"/>
      <c r="N321" s="263"/>
      <c r="O321" s="263"/>
    </row>
    <row r="322" spans="1:15">
      <c r="A322" s="273"/>
      <c r="C322" s="275"/>
      <c r="D322" s="275"/>
      <c r="E322" s="263"/>
      <c r="F322" s="263"/>
      <c r="G322" s="264"/>
      <c r="H322" s="263"/>
      <c r="I322" s="263"/>
      <c r="J322" s="263"/>
      <c r="K322" s="263"/>
      <c r="L322" s="263"/>
      <c r="M322" s="263"/>
      <c r="N322" s="263"/>
      <c r="O322" s="263"/>
    </row>
    <row r="323" spans="1:15">
      <c r="A323" s="273"/>
      <c r="C323" s="275"/>
      <c r="D323" s="275"/>
      <c r="E323" s="263"/>
      <c r="F323" s="263"/>
      <c r="G323" s="264"/>
      <c r="H323" s="263"/>
      <c r="I323" s="263"/>
      <c r="J323" s="263"/>
      <c r="K323" s="263"/>
      <c r="L323" s="263"/>
      <c r="M323" s="263"/>
      <c r="N323" s="263"/>
      <c r="O323" s="263"/>
    </row>
    <row r="324" spans="1:15">
      <c r="A324" s="273"/>
      <c r="C324" s="275"/>
      <c r="D324" s="275"/>
      <c r="E324" s="263"/>
      <c r="F324" s="263"/>
      <c r="G324" s="264"/>
      <c r="H324" s="263"/>
      <c r="I324" s="263"/>
      <c r="J324" s="263"/>
      <c r="K324" s="263"/>
      <c r="L324" s="263"/>
      <c r="M324" s="263"/>
      <c r="N324" s="263"/>
      <c r="O324" s="263"/>
    </row>
    <row r="325" spans="1:15">
      <c r="A325" s="273"/>
      <c r="C325" s="275"/>
      <c r="D325" s="275"/>
      <c r="E325" s="263"/>
      <c r="F325" s="263"/>
      <c r="G325" s="264"/>
      <c r="H325" s="263"/>
      <c r="I325" s="263"/>
      <c r="J325" s="263"/>
      <c r="K325" s="263"/>
      <c r="L325" s="263"/>
      <c r="M325" s="263"/>
      <c r="N325" s="263"/>
      <c r="O325" s="263"/>
    </row>
    <row r="326" spans="1:15">
      <c r="A326" s="273"/>
      <c r="C326" s="275"/>
      <c r="D326" s="275"/>
      <c r="E326" s="263"/>
      <c r="F326" s="263"/>
      <c r="G326" s="264"/>
      <c r="H326" s="263"/>
      <c r="I326" s="263"/>
      <c r="J326" s="263"/>
      <c r="K326" s="263"/>
      <c r="L326" s="263"/>
      <c r="M326" s="263"/>
      <c r="N326" s="263"/>
      <c r="O326" s="263"/>
    </row>
    <row r="327" spans="1:15">
      <c r="A327" s="273"/>
      <c r="C327" s="275"/>
      <c r="D327" s="275"/>
      <c r="E327" s="263"/>
      <c r="F327" s="263"/>
      <c r="G327" s="264"/>
      <c r="H327" s="263"/>
      <c r="I327" s="263"/>
      <c r="J327" s="263"/>
      <c r="K327" s="263"/>
      <c r="L327" s="263"/>
      <c r="M327" s="263"/>
      <c r="N327" s="263"/>
      <c r="O327" s="263"/>
    </row>
    <row r="328" spans="1:15">
      <c r="A328" s="273"/>
      <c r="C328" s="275"/>
      <c r="D328" s="275"/>
      <c r="E328" s="263"/>
      <c r="F328" s="263"/>
      <c r="G328" s="264"/>
      <c r="H328" s="263"/>
      <c r="I328" s="263"/>
      <c r="J328" s="263"/>
      <c r="K328" s="263"/>
      <c r="L328" s="263"/>
      <c r="M328" s="263"/>
      <c r="N328" s="263"/>
      <c r="O328" s="263"/>
    </row>
    <row r="329" spans="1:15">
      <c r="A329" s="273"/>
      <c r="C329" s="275"/>
      <c r="D329" s="275"/>
      <c r="E329" s="263"/>
      <c r="F329" s="263"/>
      <c r="G329" s="264"/>
      <c r="H329" s="263"/>
      <c r="I329" s="263"/>
      <c r="J329" s="263"/>
      <c r="K329" s="263"/>
      <c r="L329" s="263"/>
      <c r="M329" s="263"/>
      <c r="N329" s="263"/>
      <c r="O329" s="263"/>
    </row>
    <row r="330" spans="1:15">
      <c r="A330" s="273"/>
      <c r="C330" s="275"/>
      <c r="D330" s="275"/>
      <c r="E330" s="263"/>
      <c r="F330" s="263"/>
      <c r="G330" s="264"/>
      <c r="H330" s="263"/>
      <c r="I330" s="263"/>
      <c r="J330" s="263"/>
      <c r="K330" s="263"/>
      <c r="L330" s="263"/>
      <c r="M330" s="263"/>
      <c r="N330" s="263"/>
      <c r="O330" s="263"/>
    </row>
    <row r="331" spans="1:15">
      <c r="A331" s="273"/>
      <c r="C331" s="275"/>
      <c r="D331" s="275"/>
      <c r="E331" s="263"/>
      <c r="F331" s="263"/>
      <c r="G331" s="264"/>
      <c r="H331" s="263"/>
      <c r="I331" s="263"/>
      <c r="J331" s="263"/>
      <c r="K331" s="263"/>
      <c r="L331" s="263"/>
      <c r="M331" s="263"/>
      <c r="N331" s="263"/>
      <c r="O331" s="263"/>
    </row>
    <row r="332" spans="1:15">
      <c r="A332" s="273"/>
      <c r="C332" s="275"/>
      <c r="D332" s="275"/>
      <c r="E332" s="263"/>
      <c r="F332" s="263"/>
      <c r="G332" s="264"/>
      <c r="H332" s="263"/>
      <c r="I332" s="263"/>
      <c r="J332" s="263"/>
      <c r="K332" s="263"/>
      <c r="L332" s="263"/>
      <c r="M332" s="263"/>
      <c r="N332" s="263"/>
      <c r="O332" s="263"/>
    </row>
    <row r="333" spans="1:15">
      <c r="A333" s="273"/>
      <c r="C333" s="275"/>
      <c r="D333" s="275"/>
      <c r="E333" s="263"/>
      <c r="F333" s="263"/>
      <c r="G333" s="264"/>
      <c r="H333" s="263"/>
      <c r="I333" s="263"/>
      <c r="J333" s="263"/>
      <c r="K333" s="263"/>
      <c r="L333" s="263"/>
      <c r="M333" s="263"/>
      <c r="N333" s="263"/>
      <c r="O333" s="263"/>
    </row>
    <row r="334" spans="1:15">
      <c r="A334" s="273"/>
      <c r="C334" s="275"/>
      <c r="D334" s="275"/>
      <c r="E334" s="263"/>
      <c r="F334" s="263"/>
      <c r="G334" s="264"/>
      <c r="H334" s="263"/>
      <c r="I334" s="263"/>
      <c r="J334" s="263"/>
      <c r="K334" s="263"/>
      <c r="L334" s="263"/>
      <c r="M334" s="263"/>
      <c r="N334" s="263"/>
      <c r="O334" s="263"/>
    </row>
    <row r="335" spans="1:15">
      <c r="A335" s="273"/>
      <c r="C335" s="275"/>
      <c r="D335" s="275"/>
      <c r="E335" s="263"/>
      <c r="F335" s="263"/>
      <c r="G335" s="264"/>
      <c r="H335" s="263"/>
      <c r="I335" s="263"/>
      <c r="J335" s="263"/>
      <c r="K335" s="263"/>
      <c r="L335" s="263"/>
      <c r="M335" s="263"/>
      <c r="N335" s="263"/>
      <c r="O335" s="263"/>
    </row>
    <row r="336" spans="1:15">
      <c r="A336" s="273"/>
      <c r="C336" s="275"/>
      <c r="D336" s="275"/>
      <c r="E336" s="263"/>
      <c r="F336" s="263"/>
      <c r="G336" s="264"/>
      <c r="H336" s="263"/>
      <c r="I336" s="263"/>
      <c r="J336" s="263"/>
      <c r="K336" s="263"/>
      <c r="L336" s="263"/>
      <c r="M336" s="263"/>
      <c r="N336" s="263"/>
      <c r="O336" s="263"/>
    </row>
    <row r="337" spans="1:15">
      <c r="A337" s="273"/>
      <c r="C337" s="275"/>
      <c r="D337" s="275"/>
      <c r="E337" s="263"/>
      <c r="F337" s="263"/>
      <c r="G337" s="264"/>
      <c r="H337" s="263"/>
      <c r="I337" s="263"/>
      <c r="J337" s="263"/>
      <c r="K337" s="263"/>
      <c r="L337" s="263"/>
      <c r="M337" s="263"/>
      <c r="N337" s="263"/>
      <c r="O337" s="263"/>
    </row>
    <row r="338" spans="1:15">
      <c r="A338" s="273"/>
      <c r="C338" s="275"/>
      <c r="D338" s="275"/>
      <c r="E338" s="263"/>
      <c r="F338" s="263"/>
      <c r="G338" s="264"/>
      <c r="H338" s="263"/>
      <c r="I338" s="263"/>
      <c r="J338" s="263"/>
      <c r="K338" s="263"/>
      <c r="L338" s="263"/>
      <c r="M338" s="263"/>
      <c r="N338" s="263"/>
      <c r="O338" s="263"/>
    </row>
    <row r="339" spans="1:15">
      <c r="A339" s="273"/>
      <c r="C339" s="275"/>
      <c r="D339" s="275"/>
      <c r="E339" s="263"/>
      <c r="F339" s="263"/>
      <c r="G339" s="264"/>
      <c r="H339" s="263"/>
      <c r="I339" s="263"/>
      <c r="J339" s="263"/>
      <c r="K339" s="263"/>
      <c r="L339" s="263"/>
      <c r="M339" s="263"/>
      <c r="N339" s="263"/>
      <c r="O339" s="263"/>
    </row>
    <row r="340" spans="1:15">
      <c r="A340" s="273"/>
      <c r="C340" s="275"/>
      <c r="D340" s="275"/>
      <c r="E340" s="263"/>
      <c r="F340" s="263"/>
      <c r="G340" s="264"/>
      <c r="H340" s="263"/>
      <c r="I340" s="263"/>
      <c r="J340" s="263"/>
      <c r="K340" s="263"/>
      <c r="L340" s="263"/>
      <c r="M340" s="263"/>
      <c r="N340" s="263"/>
      <c r="O340" s="263"/>
    </row>
    <row r="341" spans="1:15">
      <c r="A341" s="273"/>
      <c r="C341" s="275"/>
      <c r="D341" s="275"/>
      <c r="E341" s="263"/>
      <c r="F341" s="263"/>
      <c r="G341" s="264"/>
      <c r="H341" s="263"/>
      <c r="I341" s="263"/>
      <c r="J341" s="263"/>
      <c r="K341" s="263"/>
      <c r="L341" s="263"/>
      <c r="M341" s="263"/>
      <c r="N341" s="263"/>
      <c r="O341" s="263"/>
    </row>
    <row r="342" spans="1:15">
      <c r="A342" s="273"/>
      <c r="C342" s="275"/>
      <c r="D342" s="275"/>
      <c r="E342" s="263"/>
      <c r="F342" s="263"/>
      <c r="G342" s="264"/>
      <c r="H342" s="263"/>
      <c r="I342" s="263"/>
      <c r="J342" s="263"/>
      <c r="K342" s="263"/>
      <c r="L342" s="263"/>
      <c r="M342" s="263"/>
      <c r="N342" s="263"/>
      <c r="O342" s="263"/>
    </row>
    <row r="343" spans="1:15">
      <c r="A343" s="273"/>
      <c r="C343" s="275"/>
      <c r="D343" s="275"/>
      <c r="E343" s="263"/>
      <c r="F343" s="263"/>
      <c r="G343" s="264"/>
      <c r="H343" s="263"/>
      <c r="I343" s="263"/>
      <c r="J343" s="263"/>
      <c r="K343" s="263"/>
      <c r="L343" s="263"/>
      <c r="M343" s="263"/>
      <c r="N343" s="263"/>
      <c r="O343" s="263"/>
    </row>
    <row r="344" spans="1:15">
      <c r="A344" s="273"/>
      <c r="C344" s="275"/>
      <c r="D344" s="275"/>
      <c r="E344" s="263"/>
      <c r="F344" s="263"/>
      <c r="G344" s="264"/>
      <c r="H344" s="263"/>
      <c r="I344" s="263"/>
      <c r="J344" s="263"/>
      <c r="K344" s="263"/>
      <c r="L344" s="263"/>
      <c r="M344" s="263"/>
      <c r="N344" s="263"/>
      <c r="O344" s="263"/>
    </row>
    <row r="345" spans="1:15">
      <c r="A345" s="273"/>
      <c r="C345" s="275"/>
      <c r="D345" s="275"/>
      <c r="E345" s="263"/>
      <c r="F345" s="263"/>
      <c r="G345" s="264"/>
      <c r="H345" s="263"/>
      <c r="I345" s="263"/>
      <c r="J345" s="263"/>
      <c r="K345" s="263"/>
      <c r="L345" s="263"/>
      <c r="M345" s="263"/>
      <c r="N345" s="263"/>
      <c r="O345" s="263"/>
    </row>
    <row r="346" spans="1:15">
      <c r="A346" s="273"/>
      <c r="C346" s="275"/>
      <c r="D346" s="275"/>
      <c r="E346" s="263"/>
      <c r="F346" s="263"/>
      <c r="G346" s="264"/>
      <c r="H346" s="263"/>
      <c r="I346" s="263"/>
      <c r="J346" s="263"/>
      <c r="K346" s="263"/>
      <c r="L346" s="263"/>
      <c r="M346" s="263"/>
      <c r="N346" s="263"/>
      <c r="O346" s="263"/>
    </row>
    <row r="347" spans="1:15">
      <c r="A347" s="273"/>
      <c r="C347" s="275"/>
      <c r="D347" s="275"/>
      <c r="E347" s="263"/>
      <c r="F347" s="263"/>
      <c r="G347" s="264"/>
      <c r="H347" s="263"/>
      <c r="I347" s="263"/>
      <c r="J347" s="263"/>
      <c r="K347" s="263"/>
      <c r="L347" s="263"/>
      <c r="M347" s="263"/>
      <c r="N347" s="263"/>
      <c r="O347" s="263"/>
    </row>
    <row r="348" spans="1:15">
      <c r="A348" s="273"/>
      <c r="C348" s="275"/>
      <c r="D348" s="275"/>
      <c r="E348" s="263"/>
      <c r="F348" s="263"/>
      <c r="G348" s="264"/>
      <c r="H348" s="263"/>
      <c r="I348" s="263"/>
      <c r="J348" s="263"/>
      <c r="K348" s="263"/>
      <c r="L348" s="263"/>
      <c r="M348" s="263"/>
      <c r="N348" s="263"/>
      <c r="O348" s="263"/>
    </row>
    <row r="349" spans="1:15">
      <c r="A349" s="273"/>
      <c r="C349" s="275"/>
      <c r="D349" s="275"/>
      <c r="E349" s="263"/>
      <c r="F349" s="263"/>
      <c r="G349" s="264"/>
      <c r="H349" s="263"/>
      <c r="I349" s="263"/>
      <c r="J349" s="263"/>
      <c r="K349" s="263"/>
      <c r="L349" s="263"/>
      <c r="M349" s="263"/>
      <c r="N349" s="263"/>
      <c r="O349" s="263"/>
    </row>
    <row r="350" spans="1:15">
      <c r="A350" s="273"/>
      <c r="C350" s="275"/>
      <c r="D350" s="275"/>
      <c r="E350" s="263"/>
      <c r="F350" s="263"/>
      <c r="G350" s="264"/>
      <c r="H350" s="263"/>
      <c r="I350" s="263"/>
      <c r="J350" s="263"/>
      <c r="K350" s="263"/>
      <c r="L350" s="263"/>
      <c r="M350" s="263"/>
      <c r="N350" s="263"/>
      <c r="O350" s="263"/>
    </row>
    <row r="351" spans="1:15">
      <c r="A351" s="273"/>
      <c r="C351" s="275"/>
      <c r="D351" s="275"/>
      <c r="E351" s="263"/>
      <c r="F351" s="263"/>
      <c r="G351" s="264"/>
      <c r="H351" s="263"/>
      <c r="I351" s="263"/>
      <c r="J351" s="263"/>
      <c r="K351" s="263"/>
      <c r="L351" s="263"/>
      <c r="M351" s="263"/>
      <c r="N351" s="263"/>
      <c r="O351" s="263"/>
    </row>
    <row r="352" spans="1:15">
      <c r="A352" s="273"/>
      <c r="C352" s="275"/>
      <c r="D352" s="275"/>
      <c r="E352" s="263"/>
      <c r="F352" s="263"/>
      <c r="G352" s="264"/>
      <c r="H352" s="263"/>
      <c r="I352" s="263"/>
      <c r="J352" s="263"/>
      <c r="K352" s="263"/>
      <c r="L352" s="263"/>
      <c r="M352" s="263"/>
      <c r="N352" s="263"/>
      <c r="O352" s="263"/>
    </row>
    <row r="353" spans="1:15">
      <c r="A353" s="273"/>
      <c r="C353" s="275"/>
      <c r="D353" s="275"/>
      <c r="E353" s="263"/>
      <c r="F353" s="263"/>
      <c r="G353" s="264"/>
      <c r="H353" s="263"/>
      <c r="I353" s="263"/>
      <c r="J353" s="263"/>
      <c r="K353" s="263"/>
      <c r="L353" s="263"/>
      <c r="M353" s="263"/>
      <c r="N353" s="263"/>
      <c r="O353" s="263"/>
    </row>
    <row r="354" spans="1:15">
      <c r="A354" s="273"/>
      <c r="C354" s="275"/>
      <c r="D354" s="275"/>
      <c r="E354" s="263"/>
      <c r="F354" s="263"/>
      <c r="G354" s="264"/>
      <c r="H354" s="263"/>
      <c r="I354" s="263"/>
      <c r="J354" s="263"/>
      <c r="K354" s="263"/>
      <c r="L354" s="263"/>
      <c r="M354" s="263"/>
      <c r="N354" s="263"/>
      <c r="O354" s="263"/>
    </row>
    <row r="355" spans="1:15">
      <c r="A355" s="273"/>
      <c r="C355" s="275"/>
      <c r="D355" s="275"/>
      <c r="E355" s="263"/>
      <c r="F355" s="263"/>
      <c r="G355" s="264"/>
      <c r="H355" s="263"/>
      <c r="I355" s="263"/>
      <c r="J355" s="263"/>
      <c r="K355" s="263"/>
      <c r="L355" s="263"/>
      <c r="M355" s="263"/>
      <c r="N355" s="263"/>
      <c r="O355" s="263"/>
    </row>
    <row r="356" spans="1:15">
      <c r="A356" s="273"/>
      <c r="C356" s="275"/>
      <c r="D356" s="275"/>
      <c r="E356" s="263"/>
      <c r="F356" s="263"/>
      <c r="G356" s="264"/>
      <c r="H356" s="263"/>
      <c r="I356" s="263"/>
      <c r="J356" s="263"/>
      <c r="K356" s="263"/>
      <c r="L356" s="263"/>
      <c r="M356" s="263"/>
      <c r="N356" s="263"/>
      <c r="O356" s="263"/>
    </row>
    <row r="357" spans="1:15">
      <c r="A357" s="273"/>
      <c r="C357" s="275"/>
      <c r="D357" s="275"/>
      <c r="E357" s="263"/>
      <c r="F357" s="263"/>
      <c r="G357" s="264"/>
      <c r="H357" s="263"/>
      <c r="I357" s="263"/>
      <c r="J357" s="263"/>
      <c r="K357" s="263"/>
      <c r="L357" s="263"/>
      <c r="M357" s="263"/>
      <c r="N357" s="263"/>
      <c r="O357" s="263"/>
    </row>
    <row r="358" spans="1:15">
      <c r="A358" s="273"/>
      <c r="C358" s="275"/>
      <c r="D358" s="275"/>
      <c r="E358" s="263"/>
      <c r="F358" s="263"/>
      <c r="G358" s="264"/>
      <c r="H358" s="263"/>
      <c r="I358" s="263"/>
      <c r="J358" s="263"/>
      <c r="K358" s="263"/>
      <c r="L358" s="263"/>
      <c r="M358" s="263"/>
      <c r="N358" s="263"/>
      <c r="O358" s="263"/>
    </row>
    <row r="359" spans="1:15">
      <c r="A359" s="273"/>
      <c r="C359" s="275"/>
      <c r="D359" s="275"/>
      <c r="E359" s="263"/>
      <c r="F359" s="263"/>
      <c r="G359" s="264"/>
      <c r="H359" s="263"/>
      <c r="I359" s="263"/>
      <c r="J359" s="263"/>
      <c r="K359" s="263"/>
      <c r="L359" s="263"/>
      <c r="M359" s="263"/>
      <c r="N359" s="263"/>
      <c r="O359" s="263"/>
    </row>
    <row r="360" spans="1:15">
      <c r="A360" s="273"/>
      <c r="C360" s="275"/>
      <c r="D360" s="275"/>
      <c r="E360" s="263"/>
      <c r="F360" s="263"/>
      <c r="G360" s="264"/>
      <c r="H360" s="263"/>
      <c r="I360" s="263"/>
      <c r="J360" s="263"/>
      <c r="K360" s="263"/>
      <c r="L360" s="263"/>
      <c r="M360" s="263"/>
      <c r="N360" s="263"/>
      <c r="O360" s="263"/>
    </row>
    <row r="361" spans="1:15">
      <c r="A361" s="273"/>
      <c r="C361" s="275"/>
      <c r="D361" s="275"/>
      <c r="E361" s="263"/>
      <c r="F361" s="263"/>
      <c r="G361" s="264"/>
      <c r="H361" s="263"/>
      <c r="I361" s="263"/>
      <c r="J361" s="263"/>
      <c r="K361" s="263"/>
      <c r="L361" s="263"/>
      <c r="M361" s="263"/>
      <c r="N361" s="263"/>
      <c r="O361" s="263"/>
    </row>
    <row r="362" spans="1:15">
      <c r="A362" s="273"/>
      <c r="C362" s="275"/>
      <c r="D362" s="275"/>
      <c r="E362" s="263"/>
      <c r="F362" s="263"/>
      <c r="G362" s="264"/>
      <c r="H362" s="263"/>
      <c r="I362" s="263"/>
      <c r="J362" s="263"/>
      <c r="K362" s="263"/>
      <c r="L362" s="263"/>
      <c r="M362" s="263"/>
      <c r="N362" s="263"/>
      <c r="O362" s="263"/>
    </row>
    <row r="363" spans="1:15">
      <c r="A363" s="273"/>
      <c r="C363" s="275"/>
      <c r="D363" s="275"/>
      <c r="E363" s="263"/>
      <c r="F363" s="263"/>
      <c r="G363" s="264"/>
      <c r="H363" s="263"/>
      <c r="I363" s="263"/>
      <c r="J363" s="263"/>
      <c r="K363" s="263"/>
      <c r="L363" s="263"/>
      <c r="M363" s="263"/>
      <c r="N363" s="263"/>
      <c r="O363" s="263"/>
    </row>
    <row r="364" spans="1:15">
      <c r="A364" s="273"/>
      <c r="C364" s="275"/>
      <c r="D364" s="275"/>
      <c r="E364" s="263"/>
      <c r="F364" s="263"/>
      <c r="G364" s="264"/>
      <c r="H364" s="263"/>
      <c r="I364" s="263"/>
      <c r="J364" s="263"/>
      <c r="K364" s="263"/>
      <c r="L364" s="263"/>
      <c r="M364" s="263"/>
      <c r="N364" s="263"/>
      <c r="O364" s="263"/>
    </row>
    <row r="365" spans="1:15">
      <c r="A365" s="273"/>
      <c r="C365" s="275"/>
      <c r="D365" s="275"/>
      <c r="E365" s="263"/>
      <c r="F365" s="263"/>
      <c r="G365" s="264"/>
      <c r="H365" s="263"/>
      <c r="I365" s="263"/>
      <c r="J365" s="263"/>
      <c r="K365" s="263"/>
      <c r="L365" s="263"/>
      <c r="M365" s="263"/>
      <c r="N365" s="263"/>
      <c r="O365" s="263"/>
    </row>
    <row r="366" spans="1:15">
      <c r="A366" s="273"/>
      <c r="C366" s="275"/>
      <c r="D366" s="275"/>
      <c r="E366" s="263"/>
      <c r="F366" s="263"/>
      <c r="G366" s="264"/>
      <c r="H366" s="263"/>
      <c r="I366" s="263"/>
      <c r="J366" s="263"/>
      <c r="K366" s="263"/>
      <c r="L366" s="263"/>
      <c r="M366" s="263"/>
      <c r="N366" s="263"/>
      <c r="O366" s="263"/>
    </row>
    <row r="367" spans="1:15">
      <c r="A367" s="273"/>
      <c r="C367" s="275"/>
      <c r="D367" s="275"/>
      <c r="E367" s="263"/>
      <c r="F367" s="263"/>
      <c r="G367" s="264"/>
      <c r="H367" s="263"/>
      <c r="I367" s="263"/>
      <c r="J367" s="263"/>
      <c r="K367" s="263"/>
      <c r="L367" s="263"/>
      <c r="M367" s="263"/>
      <c r="N367" s="263"/>
      <c r="O367" s="263"/>
    </row>
    <row r="368" spans="1:15">
      <c r="A368" s="273"/>
      <c r="C368" s="275"/>
      <c r="D368" s="275"/>
      <c r="E368" s="263"/>
      <c r="F368" s="263"/>
      <c r="G368" s="264"/>
      <c r="H368" s="263"/>
      <c r="I368" s="263"/>
      <c r="J368" s="263"/>
      <c r="K368" s="263"/>
      <c r="L368" s="263"/>
      <c r="M368" s="263"/>
      <c r="N368" s="263"/>
      <c r="O368" s="263"/>
    </row>
    <row r="369" spans="1:15">
      <c r="A369" s="273"/>
      <c r="C369" s="275"/>
      <c r="D369" s="275"/>
      <c r="E369" s="263"/>
      <c r="F369" s="263"/>
      <c r="G369" s="264"/>
      <c r="H369" s="263"/>
      <c r="I369" s="263"/>
      <c r="J369" s="263"/>
      <c r="K369" s="263"/>
      <c r="L369" s="263"/>
      <c r="M369" s="263"/>
      <c r="N369" s="263"/>
      <c r="O369" s="263"/>
    </row>
    <row r="370" spans="1:15">
      <c r="A370" s="273"/>
      <c r="C370" s="275"/>
      <c r="D370" s="275"/>
      <c r="E370" s="263"/>
      <c r="F370" s="263"/>
      <c r="G370" s="264"/>
      <c r="H370" s="263"/>
      <c r="I370" s="263"/>
      <c r="J370" s="263"/>
      <c r="K370" s="263"/>
      <c r="L370" s="263"/>
      <c r="M370" s="263"/>
      <c r="N370" s="263"/>
      <c r="O370" s="263"/>
    </row>
    <row r="371" spans="1:15">
      <c r="A371" s="273"/>
      <c r="C371" s="275"/>
      <c r="D371" s="275"/>
      <c r="E371" s="263"/>
      <c r="F371" s="263"/>
      <c r="G371" s="264"/>
      <c r="H371" s="263"/>
      <c r="I371" s="263"/>
      <c r="J371" s="263"/>
      <c r="K371" s="263"/>
      <c r="L371" s="263"/>
      <c r="M371" s="263"/>
      <c r="N371" s="263"/>
      <c r="O371" s="263"/>
    </row>
    <row r="372" spans="1:15">
      <c r="A372" s="273"/>
      <c r="C372" s="275"/>
      <c r="D372" s="275"/>
      <c r="E372" s="263"/>
      <c r="F372" s="263"/>
      <c r="G372" s="264"/>
      <c r="H372" s="263"/>
      <c r="I372" s="263"/>
      <c r="J372" s="263"/>
      <c r="K372" s="263"/>
      <c r="L372" s="263"/>
      <c r="M372" s="263"/>
      <c r="N372" s="263"/>
      <c r="O372" s="263"/>
    </row>
    <row r="373" spans="1:15">
      <c r="A373" s="273"/>
      <c r="C373" s="275"/>
      <c r="D373" s="275"/>
      <c r="E373" s="263"/>
      <c r="F373" s="263"/>
      <c r="G373" s="264"/>
      <c r="H373" s="263"/>
      <c r="I373" s="263"/>
      <c r="J373" s="263"/>
      <c r="K373" s="263"/>
      <c r="L373" s="263"/>
      <c r="M373" s="263"/>
      <c r="N373" s="263"/>
      <c r="O373" s="263"/>
    </row>
    <row r="374" spans="1:15">
      <c r="A374" s="273"/>
      <c r="C374" s="275"/>
      <c r="D374" s="275"/>
      <c r="E374" s="263"/>
      <c r="F374" s="263"/>
      <c r="G374" s="264"/>
      <c r="H374" s="263"/>
      <c r="I374" s="263"/>
      <c r="J374" s="263"/>
      <c r="K374" s="263"/>
      <c r="L374" s="263"/>
      <c r="M374" s="263"/>
      <c r="N374" s="263"/>
      <c r="O374" s="263"/>
    </row>
    <row r="375" spans="1:15">
      <c r="A375" s="273"/>
      <c r="C375" s="275"/>
      <c r="D375" s="275"/>
      <c r="E375" s="263"/>
      <c r="F375" s="263"/>
      <c r="G375" s="264"/>
      <c r="H375" s="263"/>
      <c r="I375" s="263"/>
      <c r="J375" s="263"/>
      <c r="K375" s="263"/>
      <c r="L375" s="263"/>
      <c r="M375" s="263"/>
      <c r="N375" s="263"/>
      <c r="O375" s="263"/>
    </row>
    <row r="376" spans="1:15">
      <c r="A376" s="273"/>
      <c r="C376" s="275"/>
      <c r="D376" s="275"/>
      <c r="E376" s="263"/>
      <c r="F376" s="263"/>
      <c r="G376" s="264"/>
      <c r="H376" s="263"/>
      <c r="I376" s="263"/>
      <c r="J376" s="263"/>
      <c r="K376" s="263"/>
      <c r="L376" s="263"/>
      <c r="M376" s="263"/>
      <c r="N376" s="263"/>
      <c r="O376" s="263"/>
    </row>
    <row r="377" spans="1:15">
      <c r="A377" s="273"/>
      <c r="C377" s="275"/>
      <c r="D377" s="275"/>
      <c r="E377" s="263"/>
      <c r="F377" s="263"/>
      <c r="G377" s="264"/>
      <c r="H377" s="263"/>
      <c r="I377" s="263"/>
      <c r="J377" s="263"/>
      <c r="K377" s="263"/>
      <c r="L377" s="263"/>
      <c r="M377" s="263"/>
      <c r="N377" s="263"/>
      <c r="O377" s="263"/>
    </row>
    <row r="378" spans="1:15">
      <c r="A378" s="273"/>
      <c r="C378" s="275"/>
      <c r="D378" s="275"/>
      <c r="E378" s="263"/>
      <c r="F378" s="263"/>
      <c r="G378" s="264"/>
      <c r="H378" s="263"/>
      <c r="I378" s="263"/>
      <c r="J378" s="263"/>
      <c r="K378" s="263"/>
      <c r="L378" s="263"/>
      <c r="M378" s="263"/>
      <c r="N378" s="263"/>
      <c r="O378" s="263"/>
    </row>
    <row r="379" spans="1:15">
      <c r="A379" s="273"/>
      <c r="C379" s="275"/>
      <c r="D379" s="275"/>
      <c r="E379" s="263"/>
      <c r="F379" s="263"/>
      <c r="G379" s="264"/>
      <c r="H379" s="263"/>
      <c r="I379" s="263"/>
      <c r="J379" s="263"/>
      <c r="K379" s="263"/>
      <c r="L379" s="263"/>
      <c r="M379" s="263"/>
      <c r="N379" s="263"/>
      <c r="O379" s="263"/>
    </row>
    <row r="380" spans="1:15">
      <c r="A380" s="273"/>
      <c r="C380" s="275"/>
      <c r="D380" s="275"/>
      <c r="E380" s="263"/>
      <c r="F380" s="263"/>
      <c r="G380" s="264"/>
      <c r="H380" s="263"/>
      <c r="I380" s="263"/>
      <c r="J380" s="263"/>
      <c r="K380" s="263"/>
      <c r="L380" s="263"/>
      <c r="M380" s="263"/>
      <c r="N380" s="263"/>
      <c r="O380" s="263"/>
    </row>
    <row r="381" spans="1:15">
      <c r="A381" s="273"/>
      <c r="C381" s="275"/>
      <c r="D381" s="275"/>
      <c r="E381" s="263"/>
      <c r="F381" s="263"/>
      <c r="G381" s="264"/>
      <c r="H381" s="263"/>
      <c r="I381" s="263"/>
      <c r="J381" s="263"/>
      <c r="K381" s="263"/>
      <c r="L381" s="263"/>
      <c r="M381" s="263"/>
      <c r="N381" s="263"/>
      <c r="O381" s="263"/>
    </row>
    <row r="382" spans="1:15">
      <c r="A382" s="273"/>
      <c r="C382" s="275"/>
      <c r="D382" s="275"/>
      <c r="E382" s="263"/>
      <c r="F382" s="263"/>
      <c r="G382" s="264"/>
      <c r="H382" s="263"/>
      <c r="I382" s="263"/>
      <c r="J382" s="263"/>
      <c r="K382" s="263"/>
      <c r="L382" s="263"/>
      <c r="M382" s="263"/>
      <c r="N382" s="263"/>
      <c r="O382" s="263"/>
    </row>
    <row r="383" spans="1:15">
      <c r="A383" s="273"/>
      <c r="C383" s="275"/>
      <c r="D383" s="275"/>
      <c r="E383" s="263"/>
      <c r="F383" s="263"/>
      <c r="G383" s="264"/>
      <c r="H383" s="263"/>
      <c r="I383" s="263"/>
      <c r="J383" s="263"/>
      <c r="K383" s="263"/>
      <c r="L383" s="263"/>
      <c r="M383" s="263"/>
      <c r="N383" s="263"/>
      <c r="O383" s="263"/>
    </row>
    <row r="384" spans="1:15">
      <c r="A384" s="273"/>
      <c r="C384" s="275"/>
      <c r="D384" s="275"/>
      <c r="E384" s="263"/>
      <c r="F384" s="263"/>
      <c r="G384" s="264"/>
      <c r="H384" s="263"/>
      <c r="I384" s="263"/>
      <c r="J384" s="263"/>
      <c r="K384" s="263"/>
      <c r="L384" s="263"/>
      <c r="M384" s="263"/>
      <c r="N384" s="263"/>
      <c r="O384" s="263"/>
    </row>
    <row r="385" spans="1:15">
      <c r="A385" s="273"/>
      <c r="C385" s="275"/>
      <c r="D385" s="275"/>
      <c r="E385" s="263"/>
      <c r="F385" s="263"/>
      <c r="G385" s="264"/>
      <c r="H385" s="263"/>
      <c r="I385" s="263"/>
      <c r="J385" s="263"/>
      <c r="K385" s="263"/>
      <c r="L385" s="263"/>
      <c r="M385" s="263"/>
      <c r="N385" s="263"/>
      <c r="O385" s="263"/>
    </row>
    <row r="386" spans="1:15">
      <c r="A386" s="273"/>
      <c r="C386" s="275"/>
      <c r="D386" s="275"/>
      <c r="E386" s="263"/>
      <c r="F386" s="263"/>
      <c r="G386" s="264"/>
      <c r="H386" s="263"/>
      <c r="I386" s="263"/>
      <c r="J386" s="263"/>
      <c r="K386" s="263"/>
      <c r="L386" s="263"/>
      <c r="M386" s="263"/>
      <c r="N386" s="263"/>
      <c r="O386" s="263"/>
    </row>
    <row r="387" spans="1:15">
      <c r="A387" s="273"/>
      <c r="C387" s="275"/>
      <c r="D387" s="275"/>
      <c r="E387" s="263"/>
      <c r="F387" s="263"/>
      <c r="G387" s="264"/>
      <c r="H387" s="263"/>
      <c r="I387" s="263"/>
      <c r="J387" s="263"/>
      <c r="K387" s="263"/>
      <c r="L387" s="263"/>
      <c r="M387" s="263"/>
      <c r="N387" s="263"/>
      <c r="O387" s="263"/>
    </row>
    <row r="388" spans="1:15">
      <c r="A388" s="273"/>
      <c r="C388" s="275"/>
      <c r="D388" s="275"/>
      <c r="E388" s="263"/>
      <c r="F388" s="263"/>
      <c r="G388" s="264"/>
      <c r="H388" s="263"/>
      <c r="I388" s="263"/>
      <c r="J388" s="263"/>
      <c r="K388" s="263"/>
      <c r="L388" s="263"/>
      <c r="M388" s="263"/>
      <c r="N388" s="263"/>
      <c r="O388" s="263"/>
    </row>
    <row r="389" spans="1:15">
      <c r="A389" s="273"/>
      <c r="C389" s="275"/>
      <c r="D389" s="275"/>
      <c r="E389" s="263"/>
      <c r="F389" s="263"/>
      <c r="G389" s="264"/>
      <c r="H389" s="263"/>
      <c r="I389" s="263"/>
      <c r="J389" s="263"/>
      <c r="K389" s="263"/>
      <c r="L389" s="263"/>
      <c r="M389" s="263"/>
      <c r="N389" s="263"/>
      <c r="O389" s="263"/>
    </row>
    <row r="390" spans="1:15">
      <c r="A390" s="273"/>
      <c r="C390" s="275"/>
      <c r="D390" s="275"/>
      <c r="E390" s="263"/>
      <c r="F390" s="263"/>
      <c r="G390" s="264"/>
      <c r="H390" s="263"/>
      <c r="I390" s="263"/>
      <c r="J390" s="263"/>
      <c r="K390" s="263"/>
      <c r="L390" s="263"/>
      <c r="M390" s="263"/>
      <c r="N390" s="263"/>
      <c r="O390" s="263"/>
    </row>
    <row r="391" spans="1:15">
      <c r="A391" s="273"/>
      <c r="C391" s="275"/>
      <c r="D391" s="275"/>
      <c r="E391" s="263"/>
      <c r="F391" s="263"/>
      <c r="G391" s="264"/>
      <c r="H391" s="263"/>
      <c r="I391" s="263"/>
      <c r="J391" s="263"/>
      <c r="K391" s="263"/>
      <c r="L391" s="263"/>
      <c r="M391" s="263"/>
      <c r="N391" s="263"/>
      <c r="O391" s="263"/>
    </row>
    <row r="392" spans="1:15">
      <c r="A392" s="273"/>
      <c r="C392" s="275"/>
      <c r="D392" s="275"/>
      <c r="E392" s="263"/>
      <c r="F392" s="263"/>
      <c r="G392" s="264"/>
      <c r="H392" s="263"/>
      <c r="I392" s="263"/>
      <c r="J392" s="263"/>
      <c r="K392" s="263"/>
      <c r="L392" s="263"/>
      <c r="M392" s="263"/>
      <c r="N392" s="263"/>
      <c r="O392" s="263"/>
    </row>
    <row r="393" spans="1:15">
      <c r="A393" s="273"/>
      <c r="C393" s="275"/>
      <c r="D393" s="275"/>
      <c r="E393" s="263"/>
      <c r="F393" s="263"/>
      <c r="G393" s="264"/>
      <c r="H393" s="263"/>
      <c r="I393" s="263"/>
      <c r="J393" s="263"/>
      <c r="K393" s="263"/>
      <c r="L393" s="263"/>
      <c r="M393" s="263"/>
      <c r="N393" s="263"/>
      <c r="O393" s="263"/>
    </row>
    <row r="394" spans="1:15">
      <c r="A394" s="273"/>
      <c r="C394" s="275"/>
      <c r="D394" s="275"/>
      <c r="E394" s="263"/>
      <c r="F394" s="263"/>
      <c r="G394" s="264"/>
      <c r="H394" s="263"/>
      <c r="I394" s="263"/>
      <c r="J394" s="263"/>
      <c r="K394" s="263"/>
      <c r="L394" s="263"/>
      <c r="M394" s="263"/>
      <c r="N394" s="263"/>
      <c r="O394" s="263"/>
    </row>
    <row r="395" spans="1:15">
      <c r="A395" s="273"/>
      <c r="C395" s="275"/>
      <c r="D395" s="275"/>
      <c r="E395" s="263"/>
      <c r="F395" s="263"/>
      <c r="G395" s="264"/>
      <c r="H395" s="263"/>
      <c r="I395" s="263"/>
      <c r="J395" s="263"/>
      <c r="K395" s="263"/>
      <c r="L395" s="263"/>
      <c r="M395" s="263"/>
      <c r="N395" s="263"/>
      <c r="O395" s="263"/>
    </row>
    <row r="396" spans="1:15">
      <c r="A396" s="273"/>
      <c r="C396" s="275"/>
      <c r="D396" s="275"/>
      <c r="E396" s="263"/>
      <c r="F396" s="263"/>
      <c r="G396" s="264"/>
      <c r="H396" s="263"/>
      <c r="I396" s="263"/>
      <c r="J396" s="263"/>
      <c r="K396" s="263"/>
      <c r="L396" s="263"/>
      <c r="M396" s="263"/>
      <c r="N396" s="263"/>
      <c r="O396" s="263"/>
    </row>
    <row r="397" spans="1:15">
      <c r="A397" s="273"/>
      <c r="C397" s="275"/>
      <c r="D397" s="275"/>
      <c r="E397" s="263"/>
      <c r="F397" s="263"/>
      <c r="G397" s="264"/>
      <c r="H397" s="263"/>
      <c r="I397" s="263"/>
      <c r="J397" s="263"/>
      <c r="K397" s="263"/>
      <c r="L397" s="263"/>
      <c r="M397" s="263"/>
      <c r="N397" s="263"/>
      <c r="O397" s="263"/>
    </row>
    <row r="398" spans="1:15">
      <c r="A398" s="273"/>
      <c r="C398" s="275"/>
      <c r="D398" s="275"/>
      <c r="E398" s="263"/>
      <c r="F398" s="263"/>
      <c r="G398" s="264"/>
      <c r="H398" s="263"/>
      <c r="I398" s="263"/>
      <c r="J398" s="263"/>
      <c r="K398" s="263"/>
      <c r="L398" s="263"/>
      <c r="M398" s="263"/>
      <c r="N398" s="263"/>
      <c r="O398" s="263"/>
    </row>
    <row r="399" spans="1:15">
      <c r="A399" s="273"/>
      <c r="C399" s="275"/>
      <c r="D399" s="275"/>
      <c r="E399" s="263"/>
      <c r="F399" s="263"/>
      <c r="G399" s="264"/>
      <c r="H399" s="263"/>
      <c r="I399" s="263"/>
      <c r="J399" s="263"/>
      <c r="K399" s="263"/>
      <c r="L399" s="263"/>
      <c r="M399" s="263"/>
      <c r="N399" s="263"/>
      <c r="O399" s="263"/>
    </row>
    <row r="400" spans="1:15">
      <c r="A400" s="273"/>
      <c r="C400" s="275"/>
      <c r="D400" s="275"/>
      <c r="E400" s="263"/>
      <c r="F400" s="263"/>
      <c r="G400" s="264"/>
      <c r="H400" s="263"/>
      <c r="I400" s="263"/>
      <c r="J400" s="263"/>
      <c r="K400" s="263"/>
      <c r="L400" s="263"/>
      <c r="M400" s="263"/>
      <c r="N400" s="263"/>
      <c r="O400" s="263"/>
    </row>
    <row r="401" spans="1:15">
      <c r="A401" s="273"/>
      <c r="C401" s="275"/>
      <c r="D401" s="275"/>
      <c r="E401" s="263"/>
      <c r="F401" s="263"/>
      <c r="G401" s="264"/>
      <c r="H401" s="263"/>
      <c r="I401" s="263"/>
      <c r="J401" s="263"/>
      <c r="K401" s="263"/>
      <c r="L401" s="263"/>
      <c r="M401" s="263"/>
      <c r="N401" s="263"/>
      <c r="O401" s="263"/>
    </row>
    <row r="402" spans="1:15">
      <c r="A402" s="273"/>
      <c r="C402" s="275"/>
      <c r="D402" s="275"/>
      <c r="E402" s="263"/>
      <c r="F402" s="263"/>
      <c r="G402" s="264"/>
      <c r="H402" s="263"/>
      <c r="I402" s="263"/>
      <c r="J402" s="263"/>
      <c r="K402" s="263"/>
      <c r="L402" s="263"/>
      <c r="M402" s="263"/>
      <c r="N402" s="263"/>
      <c r="O402" s="263"/>
    </row>
    <row r="403" spans="1:15">
      <c r="A403" s="273"/>
      <c r="C403" s="275"/>
      <c r="D403" s="275"/>
      <c r="E403" s="263"/>
      <c r="F403" s="263"/>
      <c r="G403" s="264"/>
      <c r="H403" s="263"/>
      <c r="I403" s="263"/>
      <c r="J403" s="263"/>
      <c r="K403" s="263"/>
      <c r="L403" s="263"/>
      <c r="M403" s="263"/>
      <c r="N403" s="263"/>
      <c r="O403" s="263"/>
    </row>
    <row r="404" spans="1:15">
      <c r="A404" s="273"/>
      <c r="C404" s="275"/>
      <c r="D404" s="275"/>
      <c r="E404" s="263"/>
      <c r="F404" s="263"/>
      <c r="G404" s="264"/>
      <c r="H404" s="263"/>
      <c r="I404" s="263"/>
      <c r="J404" s="263"/>
      <c r="K404" s="263"/>
      <c r="L404" s="263"/>
      <c r="M404" s="263"/>
      <c r="N404" s="263"/>
      <c r="O404" s="263"/>
    </row>
    <row r="405" spans="1:15">
      <c r="A405" s="273"/>
      <c r="C405" s="275"/>
      <c r="D405" s="275"/>
      <c r="E405" s="263"/>
      <c r="F405" s="263"/>
      <c r="G405" s="264"/>
      <c r="H405" s="263"/>
      <c r="I405" s="263"/>
      <c r="J405" s="263"/>
      <c r="K405" s="263"/>
      <c r="L405" s="263"/>
      <c r="M405" s="263"/>
      <c r="N405" s="263"/>
      <c r="O405" s="263"/>
    </row>
    <row r="406" spans="1:15">
      <c r="A406" s="273"/>
      <c r="C406" s="275"/>
      <c r="D406" s="275"/>
      <c r="E406" s="263"/>
      <c r="F406" s="263"/>
      <c r="G406" s="264"/>
      <c r="H406" s="263"/>
      <c r="I406" s="263"/>
      <c r="J406" s="263"/>
      <c r="K406" s="263"/>
      <c r="L406" s="263"/>
      <c r="M406" s="263"/>
      <c r="N406" s="263"/>
      <c r="O406" s="263"/>
    </row>
    <row r="407" spans="1:15">
      <c r="A407" s="273"/>
      <c r="C407" s="275"/>
      <c r="D407" s="275"/>
      <c r="E407" s="263"/>
      <c r="F407" s="263"/>
      <c r="G407" s="264"/>
      <c r="H407" s="263"/>
      <c r="I407" s="263"/>
      <c r="J407" s="263"/>
      <c r="K407" s="263"/>
      <c r="L407" s="263"/>
      <c r="M407" s="263"/>
      <c r="N407" s="263"/>
      <c r="O407" s="263"/>
    </row>
    <row r="408" spans="1:15">
      <c r="A408" s="273"/>
      <c r="C408" s="275"/>
      <c r="D408" s="275"/>
      <c r="E408" s="263"/>
      <c r="F408" s="263"/>
      <c r="G408" s="264"/>
      <c r="H408" s="263"/>
      <c r="I408" s="263"/>
      <c r="J408" s="263"/>
      <c r="K408" s="263"/>
      <c r="L408" s="263"/>
      <c r="M408" s="263"/>
      <c r="N408" s="263"/>
      <c r="O408" s="263"/>
    </row>
    <row r="409" spans="1:15">
      <c r="A409" s="273"/>
      <c r="C409" s="275"/>
      <c r="D409" s="275"/>
      <c r="E409" s="263"/>
      <c r="F409" s="263"/>
      <c r="G409" s="264"/>
      <c r="H409" s="263"/>
      <c r="I409" s="263"/>
      <c r="J409" s="263"/>
      <c r="K409" s="263"/>
      <c r="L409" s="263"/>
      <c r="M409" s="263"/>
      <c r="N409" s="263"/>
      <c r="O409" s="263"/>
    </row>
    <row r="410" spans="1:15">
      <c r="A410" s="273"/>
      <c r="C410" s="275"/>
      <c r="D410" s="275"/>
      <c r="E410" s="263"/>
      <c r="F410" s="263"/>
      <c r="G410" s="264"/>
      <c r="H410" s="263"/>
      <c r="I410" s="263"/>
      <c r="J410" s="263"/>
      <c r="K410" s="263"/>
      <c r="L410" s="263"/>
      <c r="M410" s="263"/>
      <c r="N410" s="263"/>
      <c r="O410" s="263"/>
    </row>
    <row r="411" spans="1:15">
      <c r="A411" s="273"/>
      <c r="C411" s="275"/>
      <c r="D411" s="275"/>
      <c r="E411" s="263"/>
      <c r="F411" s="263"/>
      <c r="G411" s="264"/>
      <c r="H411" s="263"/>
      <c r="I411" s="263"/>
      <c r="J411" s="263"/>
      <c r="K411" s="263"/>
      <c r="L411" s="263"/>
      <c r="M411" s="263"/>
      <c r="N411" s="263"/>
      <c r="O411" s="263"/>
    </row>
    <row r="412" spans="1:15">
      <c r="A412" s="273"/>
      <c r="C412" s="275"/>
      <c r="D412" s="275"/>
      <c r="E412" s="263"/>
      <c r="F412" s="263"/>
      <c r="G412" s="264"/>
      <c r="H412" s="263"/>
      <c r="I412" s="263"/>
      <c r="J412" s="263"/>
      <c r="K412" s="263"/>
      <c r="L412" s="263"/>
      <c r="M412" s="263"/>
      <c r="N412" s="263"/>
      <c r="O412" s="263"/>
    </row>
    <row r="413" spans="1:15">
      <c r="A413" s="273"/>
      <c r="C413" s="275"/>
      <c r="D413" s="275"/>
      <c r="E413" s="263"/>
      <c r="F413" s="263"/>
      <c r="G413" s="264"/>
      <c r="H413" s="263"/>
      <c r="I413" s="263"/>
      <c r="J413" s="263"/>
      <c r="K413" s="263"/>
      <c r="L413" s="263"/>
      <c r="M413" s="263"/>
      <c r="N413" s="263"/>
      <c r="O413" s="263"/>
    </row>
    <row r="414" spans="1:15">
      <c r="A414" s="273"/>
      <c r="C414" s="275"/>
      <c r="D414" s="275"/>
      <c r="E414" s="263"/>
      <c r="F414" s="263"/>
      <c r="G414" s="264"/>
      <c r="H414" s="263"/>
      <c r="I414" s="263"/>
      <c r="J414" s="263"/>
      <c r="K414" s="263"/>
      <c r="L414" s="263"/>
      <c r="M414" s="263"/>
      <c r="N414" s="263"/>
      <c r="O414" s="263"/>
    </row>
    <row r="415" spans="1:15">
      <c r="A415" s="273"/>
      <c r="C415" s="275"/>
      <c r="D415" s="275"/>
      <c r="E415" s="263"/>
      <c r="F415" s="263"/>
      <c r="G415" s="264"/>
      <c r="H415" s="263"/>
      <c r="I415" s="263"/>
      <c r="J415" s="263"/>
      <c r="K415" s="263"/>
      <c r="L415" s="263"/>
      <c r="M415" s="263"/>
      <c r="N415" s="263"/>
      <c r="O415" s="263"/>
    </row>
    <row r="416" spans="1:15">
      <c r="A416" s="273"/>
      <c r="C416" s="275"/>
      <c r="D416" s="275"/>
      <c r="E416" s="263"/>
      <c r="F416" s="263"/>
      <c r="G416" s="264"/>
      <c r="H416" s="263"/>
      <c r="I416" s="263"/>
      <c r="J416" s="263"/>
      <c r="K416" s="263"/>
      <c r="L416" s="263"/>
      <c r="M416" s="263"/>
      <c r="N416" s="263"/>
      <c r="O416" s="263"/>
    </row>
    <row r="417" spans="1:15">
      <c r="A417" s="273"/>
      <c r="C417" s="275"/>
      <c r="D417" s="275"/>
      <c r="E417" s="263"/>
      <c r="F417" s="263"/>
      <c r="G417" s="264"/>
      <c r="H417" s="263"/>
      <c r="I417" s="263"/>
      <c r="J417" s="263"/>
      <c r="K417" s="263"/>
      <c r="L417" s="263"/>
      <c r="M417" s="263"/>
      <c r="N417" s="263"/>
      <c r="O417" s="263"/>
    </row>
    <row r="418" spans="1:15">
      <c r="A418" s="273"/>
      <c r="C418" s="275"/>
      <c r="D418" s="275"/>
      <c r="E418" s="263"/>
      <c r="F418" s="263"/>
      <c r="G418" s="264"/>
      <c r="H418" s="263"/>
      <c r="I418" s="263"/>
      <c r="J418" s="263"/>
      <c r="K418" s="263"/>
      <c r="L418" s="263"/>
      <c r="M418" s="263"/>
      <c r="N418" s="263"/>
      <c r="O418" s="263"/>
    </row>
    <row r="419" spans="1:15">
      <c r="A419" s="273"/>
      <c r="C419" s="275"/>
      <c r="D419" s="275"/>
      <c r="E419" s="263"/>
      <c r="F419" s="263"/>
      <c r="G419" s="264"/>
      <c r="H419" s="263"/>
      <c r="I419" s="263"/>
      <c r="J419" s="263"/>
      <c r="K419" s="263"/>
      <c r="L419" s="263"/>
      <c r="M419" s="263"/>
      <c r="N419" s="263"/>
      <c r="O419" s="263"/>
    </row>
    <row r="420" spans="1:15">
      <c r="A420" s="273"/>
      <c r="C420" s="275"/>
      <c r="D420" s="275"/>
      <c r="E420" s="263"/>
      <c r="F420" s="263"/>
      <c r="G420" s="264"/>
      <c r="H420" s="263"/>
      <c r="I420" s="263"/>
      <c r="J420" s="263"/>
      <c r="K420" s="263"/>
      <c r="L420" s="263"/>
      <c r="M420" s="263"/>
      <c r="N420" s="263"/>
      <c r="O420" s="263"/>
    </row>
    <row r="421" spans="1:15">
      <c r="A421" s="273"/>
      <c r="C421" s="275"/>
      <c r="D421" s="275"/>
      <c r="E421" s="263"/>
      <c r="F421" s="263"/>
      <c r="G421" s="264"/>
      <c r="H421" s="263"/>
      <c r="I421" s="263"/>
      <c r="J421" s="263"/>
      <c r="K421" s="263"/>
      <c r="L421" s="263"/>
      <c r="M421" s="263"/>
      <c r="N421" s="263"/>
      <c r="O421" s="263"/>
    </row>
    <row r="422" spans="1:15">
      <c r="A422" s="273"/>
      <c r="C422" s="275"/>
      <c r="D422" s="275"/>
      <c r="E422" s="263"/>
      <c r="F422" s="263"/>
      <c r="G422" s="264"/>
      <c r="H422" s="263"/>
      <c r="I422" s="263"/>
      <c r="J422" s="263"/>
      <c r="K422" s="263"/>
      <c r="L422" s="263"/>
      <c r="M422" s="263"/>
      <c r="N422" s="263"/>
      <c r="O422" s="263"/>
    </row>
    <row r="423" spans="1:15">
      <c r="A423" s="273"/>
      <c r="C423" s="275"/>
      <c r="D423" s="275"/>
      <c r="E423" s="263"/>
      <c r="F423" s="263"/>
      <c r="G423" s="264"/>
      <c r="H423" s="263"/>
      <c r="I423" s="263"/>
      <c r="J423" s="263"/>
      <c r="K423" s="263"/>
      <c r="L423" s="263"/>
      <c r="M423" s="263"/>
      <c r="N423" s="263"/>
      <c r="O423" s="263"/>
    </row>
    <row r="424" spans="1:15">
      <c r="A424" s="273"/>
      <c r="C424" s="275"/>
      <c r="D424" s="275"/>
      <c r="E424" s="263"/>
      <c r="F424" s="263"/>
      <c r="G424" s="264"/>
      <c r="H424" s="263"/>
      <c r="I424" s="263"/>
      <c r="J424" s="263"/>
      <c r="K424" s="263"/>
      <c r="L424" s="263"/>
      <c r="M424" s="263"/>
      <c r="N424" s="263"/>
      <c r="O424" s="263"/>
    </row>
    <row r="425" spans="1:15">
      <c r="A425" s="273"/>
      <c r="C425" s="275"/>
      <c r="D425" s="275"/>
      <c r="E425" s="263"/>
      <c r="F425" s="263"/>
      <c r="G425" s="264"/>
      <c r="H425" s="263"/>
      <c r="I425" s="263"/>
      <c r="J425" s="263"/>
      <c r="K425" s="263"/>
      <c r="L425" s="263"/>
      <c r="M425" s="263"/>
      <c r="N425" s="263"/>
      <c r="O425" s="263"/>
    </row>
    <row r="426" spans="1:15">
      <c r="A426" s="273"/>
      <c r="C426" s="275"/>
      <c r="D426" s="275"/>
      <c r="E426" s="263"/>
      <c r="F426" s="263"/>
      <c r="G426" s="264"/>
      <c r="H426" s="263"/>
      <c r="I426" s="263"/>
      <c r="J426" s="263"/>
      <c r="K426" s="263"/>
      <c r="L426" s="263"/>
      <c r="M426" s="263"/>
      <c r="N426" s="263"/>
      <c r="O426" s="263"/>
    </row>
    <row r="427" spans="1:15">
      <c r="A427" s="273"/>
      <c r="C427" s="275"/>
      <c r="D427" s="275"/>
      <c r="E427" s="263"/>
      <c r="F427" s="263"/>
      <c r="G427" s="264"/>
      <c r="H427" s="263"/>
      <c r="I427" s="263"/>
      <c r="J427" s="263"/>
      <c r="K427" s="263"/>
      <c r="L427" s="263"/>
      <c r="M427" s="263"/>
      <c r="N427" s="263"/>
      <c r="O427" s="263"/>
    </row>
    <row r="428" spans="1:15">
      <c r="A428" s="273"/>
      <c r="C428" s="275"/>
      <c r="D428" s="275"/>
      <c r="E428" s="263"/>
      <c r="F428" s="263"/>
      <c r="G428" s="264"/>
      <c r="H428" s="263"/>
      <c r="I428" s="263"/>
      <c r="J428" s="263"/>
      <c r="K428" s="263"/>
      <c r="L428" s="263"/>
      <c r="M428" s="263"/>
      <c r="N428" s="263"/>
      <c r="O428" s="263"/>
    </row>
    <row r="429" spans="1:15">
      <c r="A429" s="273"/>
      <c r="C429" s="275"/>
      <c r="D429" s="275"/>
      <c r="E429" s="263"/>
      <c r="F429" s="263"/>
      <c r="G429" s="264"/>
      <c r="H429" s="263"/>
      <c r="I429" s="263"/>
      <c r="J429" s="263"/>
      <c r="K429" s="263"/>
      <c r="L429" s="263"/>
      <c r="M429" s="263"/>
      <c r="N429" s="263"/>
      <c r="O429" s="263"/>
    </row>
    <row r="430" spans="1:15">
      <c r="A430" s="273"/>
      <c r="C430" s="275"/>
      <c r="D430" s="275"/>
      <c r="E430" s="263"/>
      <c r="F430" s="263"/>
      <c r="G430" s="264"/>
      <c r="H430" s="263"/>
      <c r="I430" s="263"/>
      <c r="J430" s="263"/>
      <c r="K430" s="263"/>
      <c r="L430" s="263"/>
      <c r="M430" s="263"/>
      <c r="N430" s="263"/>
      <c r="O430" s="263"/>
    </row>
    <row r="431" spans="1:15">
      <c r="A431" s="273"/>
      <c r="C431" s="275"/>
      <c r="D431" s="275"/>
      <c r="E431" s="263"/>
      <c r="F431" s="263"/>
      <c r="G431" s="264"/>
      <c r="H431" s="263"/>
      <c r="I431" s="263"/>
      <c r="J431" s="263"/>
      <c r="K431" s="263"/>
      <c r="L431" s="263"/>
      <c r="M431" s="263"/>
      <c r="N431" s="263"/>
      <c r="O431" s="263"/>
    </row>
    <row r="432" spans="1:15">
      <c r="A432" s="273"/>
      <c r="C432" s="275"/>
      <c r="D432" s="275"/>
      <c r="E432" s="263"/>
      <c r="F432" s="263"/>
      <c r="G432" s="264"/>
      <c r="H432" s="263"/>
      <c r="I432" s="263"/>
      <c r="J432" s="263"/>
      <c r="K432" s="263"/>
      <c r="L432" s="263"/>
      <c r="M432" s="263"/>
      <c r="N432" s="263"/>
      <c r="O432" s="263"/>
    </row>
    <row r="433" spans="1:15">
      <c r="A433" s="273"/>
      <c r="C433" s="275"/>
      <c r="D433" s="275"/>
      <c r="E433" s="263"/>
      <c r="F433" s="263"/>
      <c r="G433" s="264"/>
      <c r="H433" s="263"/>
      <c r="I433" s="263"/>
      <c r="J433" s="263"/>
      <c r="K433" s="263"/>
      <c r="L433" s="263"/>
      <c r="M433" s="263"/>
      <c r="N433" s="263"/>
      <c r="O433" s="263"/>
    </row>
    <row r="434" spans="1:15">
      <c r="A434" s="273"/>
      <c r="C434" s="275"/>
      <c r="D434" s="275"/>
      <c r="E434" s="263"/>
      <c r="F434" s="263"/>
      <c r="G434" s="264"/>
      <c r="H434" s="263"/>
      <c r="I434" s="263"/>
      <c r="J434" s="263"/>
      <c r="K434" s="263"/>
      <c r="L434" s="263"/>
      <c r="M434" s="263"/>
      <c r="N434" s="263"/>
      <c r="O434" s="263"/>
    </row>
    <row r="435" spans="1:15">
      <c r="A435" s="273"/>
      <c r="C435" s="275"/>
      <c r="D435" s="275"/>
      <c r="E435" s="263"/>
      <c r="F435" s="263"/>
      <c r="G435" s="264"/>
      <c r="H435" s="263"/>
      <c r="I435" s="263"/>
      <c r="J435" s="263"/>
      <c r="K435" s="263"/>
      <c r="L435" s="263"/>
      <c r="M435" s="263"/>
      <c r="N435" s="263"/>
      <c r="O435" s="263"/>
    </row>
    <row r="436" spans="1:15">
      <c r="A436" s="273"/>
      <c r="C436" s="275"/>
      <c r="D436" s="275"/>
      <c r="E436" s="263"/>
      <c r="F436" s="263"/>
      <c r="G436" s="264"/>
      <c r="H436" s="263"/>
      <c r="I436" s="263"/>
      <c r="J436" s="263"/>
      <c r="K436" s="263"/>
      <c r="L436" s="263"/>
      <c r="M436" s="263"/>
      <c r="N436" s="263"/>
      <c r="O436" s="263"/>
    </row>
    <row r="437" spans="1:15">
      <c r="A437" s="273"/>
      <c r="C437" s="275"/>
      <c r="D437" s="275"/>
      <c r="E437" s="263"/>
      <c r="F437" s="263"/>
      <c r="G437" s="264"/>
      <c r="H437" s="263"/>
      <c r="I437" s="263"/>
      <c r="J437" s="263"/>
      <c r="K437" s="263"/>
      <c r="L437" s="263"/>
      <c r="M437" s="263"/>
      <c r="N437" s="263"/>
      <c r="O437" s="263"/>
    </row>
    <row r="438" spans="1:15">
      <c r="A438" s="273"/>
      <c r="C438" s="275"/>
      <c r="D438" s="275"/>
      <c r="E438" s="263"/>
      <c r="F438" s="263"/>
      <c r="G438" s="264"/>
      <c r="H438" s="263"/>
      <c r="I438" s="263"/>
      <c r="J438" s="263"/>
      <c r="K438" s="263"/>
      <c r="L438" s="263"/>
      <c r="M438" s="263"/>
      <c r="N438" s="263"/>
      <c r="O438" s="263"/>
    </row>
    <row r="439" spans="1:15">
      <c r="A439" s="273"/>
      <c r="C439" s="275"/>
      <c r="D439" s="275"/>
      <c r="E439" s="263"/>
      <c r="F439" s="263"/>
      <c r="G439" s="264"/>
      <c r="H439" s="263"/>
      <c r="I439" s="263"/>
      <c r="J439" s="263"/>
      <c r="K439" s="263"/>
      <c r="L439" s="263"/>
      <c r="M439" s="263"/>
      <c r="N439" s="263"/>
      <c r="O439" s="263"/>
    </row>
    <row r="440" spans="1:15">
      <c r="A440" s="273"/>
      <c r="C440" s="275"/>
      <c r="D440" s="275"/>
      <c r="E440" s="263"/>
      <c r="F440" s="263"/>
      <c r="G440" s="264"/>
      <c r="H440" s="263"/>
      <c r="I440" s="263"/>
      <c r="J440" s="263"/>
      <c r="K440" s="263"/>
      <c r="L440" s="263"/>
      <c r="M440" s="263"/>
      <c r="N440" s="263"/>
      <c r="O440" s="263"/>
    </row>
    <row r="441" spans="1:15">
      <c r="A441" s="273"/>
      <c r="C441" s="275"/>
      <c r="D441" s="275"/>
      <c r="E441" s="263"/>
      <c r="F441" s="263"/>
      <c r="G441" s="264"/>
      <c r="H441" s="263"/>
      <c r="I441" s="263"/>
      <c r="J441" s="263"/>
      <c r="K441" s="263"/>
      <c r="L441" s="263"/>
      <c r="M441" s="263"/>
      <c r="N441" s="263"/>
      <c r="O441" s="263"/>
    </row>
    <row r="442" spans="1:15">
      <c r="A442" s="273"/>
      <c r="C442" s="275"/>
      <c r="D442" s="275"/>
      <c r="E442" s="263"/>
      <c r="F442" s="263"/>
      <c r="G442" s="264"/>
      <c r="H442" s="263"/>
      <c r="I442" s="263"/>
      <c r="J442" s="263"/>
      <c r="K442" s="263"/>
      <c r="L442" s="263"/>
      <c r="M442" s="263"/>
      <c r="N442" s="263"/>
      <c r="O442" s="263"/>
    </row>
    <row r="443" spans="1:15">
      <c r="A443" s="273"/>
      <c r="C443" s="275"/>
      <c r="D443" s="275"/>
      <c r="E443" s="263"/>
      <c r="F443" s="263"/>
      <c r="G443" s="264"/>
      <c r="H443" s="263"/>
      <c r="I443" s="263"/>
      <c r="J443" s="263"/>
      <c r="K443" s="263"/>
      <c r="L443" s="263"/>
      <c r="M443" s="263"/>
      <c r="N443" s="263"/>
      <c r="O443" s="263"/>
    </row>
    <row r="444" spans="1:15">
      <c r="A444" s="273"/>
      <c r="C444" s="275"/>
      <c r="D444" s="275"/>
      <c r="E444" s="263"/>
      <c r="F444" s="263"/>
      <c r="G444" s="264"/>
      <c r="H444" s="263"/>
      <c r="I444" s="263"/>
      <c r="J444" s="263"/>
      <c r="K444" s="263"/>
      <c r="L444" s="263"/>
      <c r="M444" s="263"/>
      <c r="N444" s="263"/>
      <c r="O444" s="263"/>
    </row>
    <row r="445" spans="1:15">
      <c r="A445" s="273"/>
      <c r="C445" s="275"/>
      <c r="D445" s="275"/>
      <c r="E445" s="263"/>
      <c r="F445" s="263"/>
      <c r="G445" s="264"/>
      <c r="H445" s="263"/>
      <c r="I445" s="263"/>
      <c r="J445" s="263"/>
      <c r="K445" s="263"/>
      <c r="L445" s="263"/>
      <c r="M445" s="263"/>
      <c r="N445" s="263"/>
      <c r="O445" s="263"/>
    </row>
    <row r="446" spans="1:15">
      <c r="A446" s="273"/>
      <c r="C446" s="275"/>
      <c r="D446" s="275"/>
      <c r="E446" s="263"/>
      <c r="F446" s="263"/>
      <c r="G446" s="264"/>
      <c r="H446" s="263"/>
      <c r="I446" s="263"/>
      <c r="J446" s="263"/>
      <c r="K446" s="263"/>
      <c r="L446" s="263"/>
      <c r="M446" s="263"/>
      <c r="N446" s="263"/>
      <c r="O446" s="263"/>
    </row>
    <row r="447" spans="1:15">
      <c r="A447" s="273"/>
      <c r="C447" s="275"/>
      <c r="D447" s="275"/>
      <c r="E447" s="263"/>
      <c r="F447" s="263"/>
      <c r="G447" s="264"/>
      <c r="H447" s="263"/>
      <c r="I447" s="263"/>
      <c r="J447" s="263"/>
      <c r="K447" s="263"/>
      <c r="L447" s="263"/>
      <c r="M447" s="263"/>
      <c r="N447" s="263"/>
      <c r="O447" s="263"/>
    </row>
    <row r="448" spans="1:15">
      <c r="A448" s="273"/>
      <c r="C448" s="275"/>
      <c r="D448" s="275"/>
      <c r="E448" s="263"/>
      <c r="F448" s="263"/>
      <c r="G448" s="264"/>
      <c r="H448" s="263"/>
      <c r="I448" s="263"/>
      <c r="J448" s="263"/>
      <c r="K448" s="263"/>
      <c r="L448" s="263"/>
      <c r="M448" s="263"/>
      <c r="N448" s="263"/>
      <c r="O448" s="263"/>
    </row>
    <row r="449" spans="1:15">
      <c r="A449" s="273"/>
      <c r="C449" s="275"/>
      <c r="D449" s="275"/>
      <c r="E449" s="263"/>
      <c r="F449" s="263"/>
      <c r="G449" s="264"/>
      <c r="H449" s="263"/>
      <c r="I449" s="263"/>
      <c r="J449" s="263"/>
      <c r="K449" s="263"/>
      <c r="L449" s="263"/>
      <c r="M449" s="263"/>
      <c r="N449" s="263"/>
      <c r="O449" s="263"/>
    </row>
    <row r="450" spans="1:15">
      <c r="A450" s="273"/>
      <c r="C450" s="275"/>
      <c r="D450" s="275"/>
      <c r="E450" s="263"/>
      <c r="F450" s="263"/>
      <c r="G450" s="264"/>
      <c r="H450" s="263"/>
      <c r="I450" s="263"/>
      <c r="J450" s="263"/>
      <c r="K450" s="263"/>
      <c r="L450" s="263"/>
      <c r="M450" s="263"/>
      <c r="N450" s="263"/>
      <c r="O450" s="263"/>
    </row>
    <row r="451" spans="1:15">
      <c r="A451" s="273"/>
      <c r="C451" s="275"/>
      <c r="D451" s="275"/>
      <c r="E451" s="263"/>
      <c r="F451" s="263"/>
      <c r="G451" s="264"/>
      <c r="H451" s="263"/>
      <c r="I451" s="263"/>
      <c r="J451" s="263"/>
      <c r="K451" s="263"/>
      <c r="L451" s="263"/>
      <c r="M451" s="263"/>
      <c r="N451" s="263"/>
      <c r="O451" s="263"/>
    </row>
    <row r="452" spans="1:15">
      <c r="A452" s="273"/>
      <c r="C452" s="275"/>
      <c r="D452" s="275"/>
      <c r="E452" s="263"/>
      <c r="F452" s="263"/>
      <c r="G452" s="264"/>
      <c r="H452" s="263"/>
      <c r="I452" s="263"/>
      <c r="J452" s="263"/>
      <c r="K452" s="263"/>
      <c r="L452" s="263"/>
      <c r="M452" s="263"/>
      <c r="N452" s="263"/>
      <c r="O452" s="263"/>
    </row>
    <row r="453" spans="1:15">
      <c r="A453" s="273"/>
      <c r="C453" s="275"/>
      <c r="D453" s="275"/>
      <c r="E453" s="263"/>
      <c r="F453" s="263"/>
      <c r="G453" s="264"/>
      <c r="H453" s="263"/>
      <c r="I453" s="263"/>
      <c r="J453" s="263"/>
      <c r="K453" s="263"/>
      <c r="L453" s="263"/>
      <c r="M453" s="263"/>
      <c r="N453" s="263"/>
      <c r="O453" s="263"/>
    </row>
    <row r="454" spans="1:15">
      <c r="A454" s="273"/>
      <c r="C454" s="275"/>
      <c r="D454" s="275"/>
      <c r="E454" s="263"/>
      <c r="F454" s="263"/>
      <c r="G454" s="264"/>
      <c r="H454" s="263"/>
      <c r="I454" s="263"/>
      <c r="J454" s="263"/>
      <c r="K454" s="263"/>
      <c r="L454" s="263"/>
      <c r="M454" s="263"/>
      <c r="N454" s="263"/>
      <c r="O454" s="263"/>
    </row>
    <row r="455" spans="1:15">
      <c r="A455" s="273"/>
      <c r="C455" s="275"/>
      <c r="D455" s="275"/>
      <c r="E455" s="263"/>
      <c r="F455" s="263"/>
      <c r="G455" s="264"/>
      <c r="H455" s="263"/>
      <c r="I455" s="263"/>
      <c r="J455" s="263"/>
      <c r="K455" s="263"/>
      <c r="L455" s="263"/>
      <c r="M455" s="263"/>
      <c r="N455" s="263"/>
      <c r="O455" s="263"/>
    </row>
    <row r="456" spans="1:15">
      <c r="A456" s="273"/>
      <c r="C456" s="275"/>
      <c r="D456" s="275"/>
      <c r="E456" s="263"/>
      <c r="F456" s="263"/>
      <c r="G456" s="264"/>
      <c r="H456" s="263"/>
      <c r="I456" s="263"/>
      <c r="J456" s="263"/>
      <c r="K456" s="263"/>
      <c r="L456" s="263"/>
      <c r="M456" s="263"/>
      <c r="N456" s="263"/>
      <c r="O456" s="263"/>
    </row>
    <row r="457" spans="1:15">
      <c r="A457" s="273"/>
      <c r="C457" s="275"/>
      <c r="D457" s="275"/>
      <c r="E457" s="263"/>
      <c r="F457" s="263"/>
      <c r="G457" s="264"/>
      <c r="H457" s="263"/>
      <c r="I457" s="263"/>
      <c r="J457" s="263"/>
      <c r="K457" s="263"/>
      <c r="L457" s="263"/>
      <c r="M457" s="263"/>
      <c r="N457" s="263"/>
      <c r="O457" s="263"/>
    </row>
    <row r="458" spans="1:15">
      <c r="A458" s="273"/>
      <c r="C458" s="275"/>
      <c r="D458" s="275"/>
      <c r="E458" s="263"/>
      <c r="F458" s="263"/>
      <c r="G458" s="264"/>
      <c r="H458" s="263"/>
      <c r="I458" s="263"/>
      <c r="J458" s="263"/>
      <c r="K458" s="263"/>
      <c r="L458" s="263"/>
      <c r="M458" s="263"/>
      <c r="N458" s="263"/>
      <c r="O458" s="263"/>
    </row>
    <row r="459" spans="1:15">
      <c r="A459" s="273"/>
      <c r="C459" s="275"/>
      <c r="D459" s="275"/>
      <c r="E459" s="263"/>
      <c r="F459" s="263"/>
      <c r="G459" s="264"/>
      <c r="H459" s="263"/>
      <c r="I459" s="263"/>
      <c r="J459" s="263"/>
      <c r="K459" s="263"/>
      <c r="L459" s="263"/>
      <c r="M459" s="263"/>
      <c r="N459" s="263"/>
      <c r="O459" s="263"/>
    </row>
    <row r="460" spans="1:15">
      <c r="A460" s="273"/>
      <c r="C460" s="275"/>
      <c r="D460" s="275"/>
      <c r="E460" s="263"/>
      <c r="F460" s="263"/>
      <c r="G460" s="264"/>
      <c r="H460" s="263"/>
      <c r="I460" s="263"/>
      <c r="J460" s="263"/>
      <c r="K460" s="263"/>
      <c r="L460" s="263"/>
      <c r="M460" s="263"/>
      <c r="N460" s="263"/>
      <c r="O460" s="263"/>
    </row>
    <row r="461" spans="1:15">
      <c r="A461" s="273"/>
      <c r="C461" s="275"/>
      <c r="D461" s="275"/>
      <c r="E461" s="263"/>
      <c r="F461" s="263"/>
      <c r="G461" s="264"/>
      <c r="H461" s="263"/>
      <c r="I461" s="263"/>
      <c r="J461" s="263"/>
      <c r="K461" s="263"/>
      <c r="L461" s="263"/>
      <c r="M461" s="263"/>
      <c r="N461" s="263"/>
      <c r="O461" s="263"/>
    </row>
    <row r="462" spans="1:15">
      <c r="A462" s="273"/>
      <c r="C462" s="275"/>
      <c r="D462" s="275"/>
      <c r="E462" s="263"/>
      <c r="F462" s="263"/>
      <c r="G462" s="264"/>
      <c r="H462" s="263"/>
      <c r="I462" s="263"/>
      <c r="J462" s="263"/>
      <c r="K462" s="263"/>
      <c r="L462" s="263"/>
      <c r="M462" s="263"/>
      <c r="N462" s="263"/>
      <c r="O462" s="263"/>
    </row>
    <row r="463" spans="1:15">
      <c r="A463" s="273"/>
      <c r="C463" s="275"/>
      <c r="D463" s="275"/>
      <c r="E463" s="263"/>
      <c r="F463" s="263"/>
      <c r="G463" s="264"/>
      <c r="H463" s="263"/>
      <c r="I463" s="263"/>
      <c r="J463" s="263"/>
      <c r="K463" s="263"/>
      <c r="L463" s="263"/>
      <c r="M463" s="263"/>
      <c r="N463" s="263"/>
      <c r="O463" s="263"/>
    </row>
    <row r="464" spans="1:15">
      <c r="A464" s="273"/>
      <c r="C464" s="275"/>
      <c r="D464" s="275"/>
      <c r="E464" s="263"/>
      <c r="F464" s="263"/>
      <c r="G464" s="264"/>
      <c r="H464" s="263"/>
      <c r="I464" s="263"/>
      <c r="J464" s="263"/>
      <c r="K464" s="263"/>
      <c r="L464" s="263"/>
      <c r="M464" s="263"/>
      <c r="N464" s="263"/>
      <c r="O464" s="263"/>
    </row>
    <row r="465" spans="1:15">
      <c r="A465" s="273"/>
      <c r="C465" s="275"/>
      <c r="D465" s="275"/>
      <c r="E465" s="263"/>
      <c r="F465" s="263"/>
      <c r="G465" s="264"/>
      <c r="H465" s="263"/>
      <c r="I465" s="263"/>
      <c r="J465" s="263"/>
      <c r="K465" s="263"/>
      <c r="L465" s="263"/>
      <c r="M465" s="263"/>
      <c r="N465" s="263"/>
      <c r="O465" s="263"/>
    </row>
    <row r="466" spans="1:15">
      <c r="A466" s="273"/>
      <c r="C466" s="275"/>
      <c r="D466" s="275"/>
      <c r="E466" s="263"/>
      <c r="F466" s="263"/>
      <c r="G466" s="264"/>
      <c r="H466" s="263"/>
      <c r="I466" s="263"/>
      <c r="J466" s="263"/>
      <c r="K466" s="263"/>
      <c r="L466" s="263"/>
      <c r="M466" s="263"/>
      <c r="N466" s="263"/>
      <c r="O466" s="263"/>
    </row>
    <row r="467" spans="1:15">
      <c r="A467" s="273"/>
      <c r="C467" s="275"/>
      <c r="D467" s="275"/>
      <c r="E467" s="263"/>
      <c r="F467" s="263"/>
      <c r="G467" s="264"/>
      <c r="H467" s="263"/>
      <c r="I467" s="263"/>
      <c r="J467" s="263"/>
      <c r="K467" s="263"/>
      <c r="L467" s="263"/>
      <c r="M467" s="263"/>
      <c r="N467" s="263"/>
      <c r="O467" s="263"/>
    </row>
    <row r="468" spans="1:15">
      <c r="A468" s="273"/>
      <c r="C468" s="275"/>
      <c r="D468" s="275"/>
      <c r="E468" s="263"/>
      <c r="F468" s="263"/>
      <c r="G468" s="264"/>
      <c r="H468" s="263"/>
      <c r="I468" s="263"/>
      <c r="J468" s="263"/>
      <c r="K468" s="263"/>
      <c r="L468" s="263"/>
      <c r="M468" s="263"/>
      <c r="N468" s="263"/>
      <c r="O468" s="263"/>
    </row>
    <row r="469" spans="1:15">
      <c r="A469" s="273"/>
      <c r="C469" s="275"/>
      <c r="D469" s="275"/>
      <c r="E469" s="263"/>
      <c r="F469" s="263"/>
      <c r="G469" s="264"/>
      <c r="H469" s="263"/>
      <c r="I469" s="263"/>
      <c r="J469" s="263"/>
      <c r="K469" s="263"/>
      <c r="L469" s="263"/>
      <c r="M469" s="263"/>
      <c r="N469" s="263"/>
      <c r="O469" s="263"/>
    </row>
    <row r="470" spans="1:15">
      <c r="A470" s="273"/>
      <c r="C470" s="275"/>
      <c r="D470" s="275"/>
      <c r="E470" s="263"/>
      <c r="F470" s="263"/>
      <c r="G470" s="264"/>
      <c r="H470" s="263"/>
      <c r="I470" s="263"/>
      <c r="J470" s="263"/>
      <c r="K470" s="263"/>
      <c r="L470" s="263"/>
      <c r="M470" s="263"/>
      <c r="N470" s="263"/>
      <c r="O470" s="263"/>
    </row>
    <row r="471" spans="1:15">
      <c r="A471" s="273"/>
      <c r="C471" s="275"/>
      <c r="D471" s="275"/>
      <c r="E471" s="263"/>
      <c r="F471" s="263"/>
      <c r="G471" s="264"/>
      <c r="H471" s="263"/>
      <c r="I471" s="263"/>
      <c r="J471" s="263"/>
      <c r="K471" s="263"/>
      <c r="L471" s="263"/>
      <c r="M471" s="263"/>
      <c r="N471" s="263"/>
      <c r="O471" s="263"/>
    </row>
    <row r="472" spans="1:15">
      <c r="A472" s="273"/>
      <c r="C472" s="275"/>
      <c r="D472" s="275"/>
      <c r="E472" s="263"/>
      <c r="F472" s="263"/>
      <c r="G472" s="264"/>
      <c r="H472" s="263"/>
      <c r="I472" s="263"/>
      <c r="J472" s="263"/>
      <c r="K472" s="263"/>
      <c r="L472" s="263"/>
      <c r="M472" s="263"/>
      <c r="N472" s="263"/>
      <c r="O472" s="263"/>
    </row>
    <row r="473" spans="1:15">
      <c r="A473" s="273"/>
      <c r="C473" s="275"/>
      <c r="D473" s="275"/>
      <c r="E473" s="263"/>
      <c r="F473" s="263"/>
      <c r="G473" s="264"/>
      <c r="H473" s="263"/>
      <c r="I473" s="263"/>
      <c r="J473" s="263"/>
      <c r="K473" s="263"/>
      <c r="L473" s="263"/>
      <c r="M473" s="263"/>
      <c r="N473" s="263"/>
      <c r="O473" s="263"/>
    </row>
    <row r="474" spans="1:15">
      <c r="A474" s="273"/>
      <c r="C474" s="275"/>
      <c r="D474" s="275"/>
      <c r="E474" s="263"/>
      <c r="F474" s="263"/>
      <c r="G474" s="264"/>
      <c r="H474" s="263"/>
      <c r="I474" s="263"/>
      <c r="J474" s="263"/>
      <c r="K474" s="263"/>
      <c r="L474" s="263"/>
      <c r="M474" s="263"/>
      <c r="N474" s="263"/>
      <c r="O474" s="263"/>
    </row>
    <row r="475" spans="1:15">
      <c r="A475" s="273"/>
      <c r="C475" s="275"/>
      <c r="D475" s="275"/>
      <c r="E475" s="263"/>
      <c r="F475" s="263"/>
      <c r="G475" s="264"/>
      <c r="H475" s="263"/>
      <c r="I475" s="263"/>
      <c r="J475" s="263"/>
      <c r="K475" s="263"/>
      <c r="L475" s="263"/>
      <c r="M475" s="263"/>
      <c r="N475" s="263"/>
      <c r="O475" s="263"/>
    </row>
    <row r="476" spans="1:15">
      <c r="A476" s="273"/>
      <c r="C476" s="275"/>
      <c r="D476" s="275"/>
      <c r="E476" s="263"/>
      <c r="F476" s="263"/>
      <c r="G476" s="264"/>
      <c r="H476" s="263"/>
      <c r="I476" s="263"/>
      <c r="J476" s="263"/>
      <c r="K476" s="263"/>
      <c r="L476" s="263"/>
      <c r="M476" s="263"/>
      <c r="N476" s="263"/>
      <c r="O476" s="263"/>
    </row>
    <row r="477" spans="1:15">
      <c r="A477" s="273"/>
      <c r="C477" s="275"/>
      <c r="D477" s="275"/>
      <c r="E477" s="263"/>
      <c r="F477" s="263"/>
      <c r="G477" s="264"/>
      <c r="H477" s="263"/>
      <c r="I477" s="263"/>
      <c r="J477" s="263"/>
      <c r="K477" s="263"/>
      <c r="L477" s="263"/>
      <c r="M477" s="263"/>
      <c r="N477" s="263"/>
      <c r="O477" s="263"/>
    </row>
    <row r="478" spans="1:15">
      <c r="A478" s="273"/>
      <c r="C478" s="275"/>
      <c r="D478" s="275"/>
      <c r="E478" s="263"/>
      <c r="F478" s="263"/>
      <c r="G478" s="264"/>
      <c r="H478" s="263"/>
      <c r="I478" s="263"/>
      <c r="J478" s="263"/>
      <c r="K478" s="263"/>
      <c r="L478" s="263"/>
      <c r="M478" s="263"/>
      <c r="N478" s="263"/>
      <c r="O478" s="263"/>
    </row>
    <row r="479" spans="1:15">
      <c r="A479" s="273"/>
      <c r="C479" s="275"/>
      <c r="D479" s="275"/>
      <c r="E479" s="263"/>
      <c r="F479" s="263"/>
      <c r="G479" s="264"/>
      <c r="H479" s="263"/>
      <c r="I479" s="263"/>
      <c r="J479" s="263"/>
      <c r="K479" s="263"/>
      <c r="L479" s="263"/>
      <c r="M479" s="263"/>
      <c r="N479" s="263"/>
      <c r="O479" s="263"/>
    </row>
    <row r="480" spans="1:15">
      <c r="A480" s="273"/>
      <c r="C480" s="275"/>
      <c r="D480" s="275"/>
      <c r="E480" s="263"/>
      <c r="F480" s="263"/>
      <c r="G480" s="264"/>
      <c r="H480" s="263"/>
      <c r="I480" s="263"/>
      <c r="J480" s="263"/>
      <c r="K480" s="263"/>
      <c r="L480" s="263"/>
      <c r="M480" s="263"/>
      <c r="N480" s="263"/>
      <c r="O480" s="263"/>
    </row>
    <row r="481" spans="1:15">
      <c r="A481" s="273"/>
      <c r="C481" s="275"/>
      <c r="D481" s="275"/>
      <c r="E481" s="263"/>
      <c r="F481" s="263"/>
      <c r="G481" s="264"/>
      <c r="H481" s="263"/>
      <c r="I481" s="263"/>
      <c r="J481" s="263"/>
      <c r="K481" s="263"/>
      <c r="L481" s="263"/>
      <c r="M481" s="263"/>
      <c r="N481" s="263"/>
      <c r="O481" s="263"/>
    </row>
    <row r="482" spans="1:15">
      <c r="A482" s="273"/>
      <c r="C482" s="275"/>
      <c r="D482" s="275"/>
      <c r="E482" s="263"/>
      <c r="F482" s="263"/>
      <c r="G482" s="264"/>
      <c r="H482" s="263"/>
      <c r="I482" s="263"/>
      <c r="J482" s="263"/>
      <c r="K482" s="263"/>
      <c r="L482" s="263"/>
      <c r="M482" s="263"/>
      <c r="N482" s="263"/>
      <c r="O482" s="263"/>
    </row>
    <row r="483" spans="1:15">
      <c r="A483" s="273"/>
      <c r="C483" s="275"/>
      <c r="D483" s="275"/>
      <c r="E483" s="263"/>
      <c r="F483" s="263"/>
      <c r="G483" s="264"/>
      <c r="H483" s="263"/>
      <c r="I483" s="263"/>
      <c r="J483" s="263"/>
      <c r="K483" s="263"/>
      <c r="L483" s="263"/>
      <c r="M483" s="263"/>
      <c r="N483" s="263"/>
      <c r="O483" s="263"/>
    </row>
    <row r="484" spans="1:15">
      <c r="A484" s="273"/>
      <c r="C484" s="275"/>
      <c r="D484" s="275"/>
      <c r="E484" s="263"/>
      <c r="F484" s="263"/>
      <c r="G484" s="264"/>
      <c r="H484" s="263"/>
      <c r="I484" s="263"/>
      <c r="J484" s="263"/>
      <c r="K484" s="263"/>
      <c r="L484" s="263"/>
      <c r="M484" s="263"/>
      <c r="N484" s="263"/>
      <c r="O484" s="263"/>
    </row>
    <row r="485" spans="1:15">
      <c r="A485" s="273"/>
      <c r="C485" s="275"/>
      <c r="D485" s="275"/>
      <c r="E485" s="263"/>
      <c r="F485" s="263"/>
      <c r="G485" s="264"/>
      <c r="H485" s="263"/>
      <c r="I485" s="263"/>
      <c r="J485" s="263"/>
      <c r="K485" s="263"/>
      <c r="L485" s="263"/>
      <c r="M485" s="263"/>
      <c r="N485" s="263"/>
      <c r="O485" s="263"/>
    </row>
    <row r="486" spans="1:15">
      <c r="A486" s="273"/>
      <c r="C486" s="275"/>
      <c r="D486" s="275"/>
      <c r="E486" s="263"/>
      <c r="F486" s="263"/>
      <c r="G486" s="264"/>
      <c r="H486" s="263"/>
      <c r="I486" s="263"/>
      <c r="J486" s="263"/>
      <c r="K486" s="263"/>
      <c r="L486" s="263"/>
      <c r="M486" s="263"/>
      <c r="N486" s="263"/>
      <c r="O486" s="263"/>
    </row>
    <row r="487" spans="1:15">
      <c r="A487" s="273"/>
      <c r="C487" s="275"/>
      <c r="D487" s="275"/>
      <c r="E487" s="263"/>
      <c r="F487" s="263"/>
      <c r="G487" s="264"/>
      <c r="H487" s="263"/>
      <c r="I487" s="263"/>
      <c r="J487" s="263"/>
      <c r="K487" s="263"/>
      <c r="L487" s="263"/>
      <c r="M487" s="263"/>
      <c r="N487" s="263"/>
      <c r="O487" s="263"/>
    </row>
    <row r="488" spans="1:15">
      <c r="A488" s="273"/>
      <c r="C488" s="275"/>
      <c r="D488" s="275"/>
      <c r="E488" s="263"/>
      <c r="F488" s="263"/>
      <c r="G488" s="264"/>
      <c r="H488" s="263"/>
      <c r="I488" s="263"/>
      <c r="J488" s="263"/>
      <c r="K488" s="263"/>
      <c r="L488" s="263"/>
      <c r="M488" s="263"/>
      <c r="N488" s="263"/>
      <c r="O488" s="263"/>
    </row>
    <row r="489" spans="1:15">
      <c r="A489" s="273"/>
      <c r="C489" s="275"/>
      <c r="D489" s="275"/>
      <c r="E489" s="263"/>
      <c r="F489" s="263"/>
      <c r="G489" s="264"/>
      <c r="H489" s="263"/>
      <c r="I489" s="263"/>
      <c r="J489" s="263"/>
      <c r="K489" s="263"/>
      <c r="L489" s="263"/>
      <c r="M489" s="263"/>
      <c r="N489" s="263"/>
      <c r="O489" s="263"/>
    </row>
    <row r="490" spans="1:15">
      <c r="A490" s="273"/>
      <c r="C490" s="275"/>
      <c r="D490" s="275"/>
      <c r="E490" s="263"/>
      <c r="F490" s="263"/>
      <c r="G490" s="264"/>
      <c r="H490" s="263"/>
      <c r="I490" s="263"/>
      <c r="J490" s="263"/>
      <c r="K490" s="263"/>
      <c r="L490" s="263"/>
      <c r="M490" s="263"/>
      <c r="N490" s="263"/>
      <c r="O490" s="263"/>
    </row>
    <row r="491" spans="1:15">
      <c r="A491" s="273"/>
      <c r="C491" s="275"/>
      <c r="D491" s="275"/>
      <c r="E491" s="263"/>
      <c r="F491" s="263"/>
      <c r="G491" s="264"/>
      <c r="H491" s="263"/>
      <c r="I491" s="263"/>
      <c r="J491" s="263"/>
      <c r="K491" s="263"/>
      <c r="L491" s="263"/>
      <c r="M491" s="263"/>
      <c r="N491" s="263"/>
      <c r="O491" s="263"/>
    </row>
    <row r="492" spans="1:15">
      <c r="A492" s="273"/>
      <c r="C492" s="275"/>
      <c r="D492" s="275"/>
      <c r="E492" s="263"/>
      <c r="F492" s="263"/>
      <c r="G492" s="264"/>
      <c r="H492" s="263"/>
      <c r="I492" s="263"/>
      <c r="J492" s="263"/>
      <c r="K492" s="263"/>
      <c r="L492" s="263"/>
      <c r="M492" s="263"/>
      <c r="N492" s="263"/>
      <c r="O492" s="263"/>
    </row>
    <row r="493" spans="1:15">
      <c r="A493" s="273"/>
      <c r="C493" s="275"/>
      <c r="D493" s="275"/>
      <c r="E493" s="263"/>
      <c r="F493" s="263"/>
      <c r="G493" s="264"/>
      <c r="H493" s="263"/>
      <c r="I493" s="263"/>
      <c r="J493" s="263"/>
      <c r="K493" s="263"/>
      <c r="L493" s="263"/>
      <c r="M493" s="263"/>
      <c r="N493" s="263"/>
      <c r="O493" s="263"/>
    </row>
    <row r="494" spans="1:15">
      <c r="A494" s="273"/>
      <c r="C494" s="275"/>
      <c r="D494" s="275"/>
      <c r="E494" s="263"/>
      <c r="F494" s="263"/>
      <c r="G494" s="264"/>
      <c r="H494" s="263"/>
      <c r="I494" s="263"/>
      <c r="J494" s="263"/>
      <c r="K494" s="263"/>
      <c r="L494" s="263"/>
      <c r="M494" s="263"/>
      <c r="N494" s="263"/>
      <c r="O494" s="263"/>
    </row>
    <row r="495" spans="1:15">
      <c r="A495" s="273"/>
      <c r="C495" s="275"/>
      <c r="D495" s="275"/>
      <c r="E495" s="263"/>
      <c r="F495" s="263"/>
      <c r="G495" s="264"/>
      <c r="H495" s="263"/>
      <c r="I495" s="263"/>
      <c r="J495" s="263"/>
      <c r="K495" s="263"/>
      <c r="L495" s="263"/>
      <c r="M495" s="263"/>
      <c r="N495" s="263"/>
      <c r="O495" s="263"/>
    </row>
    <row r="496" spans="1:15">
      <c r="A496" s="273"/>
      <c r="C496" s="275"/>
      <c r="D496" s="275"/>
      <c r="E496" s="263"/>
      <c r="F496" s="263"/>
      <c r="G496" s="264"/>
      <c r="H496" s="263"/>
      <c r="I496" s="263"/>
      <c r="J496" s="263"/>
      <c r="K496" s="263"/>
      <c r="L496" s="263"/>
      <c r="M496" s="263"/>
      <c r="N496" s="263"/>
      <c r="O496" s="263"/>
    </row>
    <row r="497" spans="1:15">
      <c r="A497" s="273"/>
      <c r="C497" s="275"/>
      <c r="D497" s="275"/>
      <c r="E497" s="263"/>
      <c r="F497" s="263"/>
      <c r="G497" s="264"/>
      <c r="H497" s="263"/>
      <c r="I497" s="263"/>
      <c r="J497" s="263"/>
      <c r="K497" s="263"/>
      <c r="L497" s="263"/>
      <c r="M497" s="263"/>
      <c r="N497" s="263"/>
      <c r="O497" s="263"/>
    </row>
    <row r="498" spans="1:15">
      <c r="A498" s="273"/>
      <c r="C498" s="275"/>
      <c r="D498" s="275"/>
      <c r="E498" s="263"/>
      <c r="F498" s="263"/>
      <c r="G498" s="264"/>
      <c r="H498" s="263"/>
      <c r="I498" s="263"/>
      <c r="J498" s="263"/>
      <c r="K498" s="263"/>
      <c r="L498" s="263"/>
      <c r="M498" s="263"/>
      <c r="N498" s="263"/>
      <c r="O498" s="263"/>
    </row>
    <row r="499" spans="1:15">
      <c r="A499" s="273"/>
      <c r="C499" s="275"/>
      <c r="D499" s="275"/>
      <c r="E499" s="263"/>
      <c r="F499" s="263"/>
      <c r="G499" s="264"/>
      <c r="H499" s="263"/>
      <c r="I499" s="263"/>
      <c r="J499" s="263"/>
      <c r="K499" s="263"/>
      <c r="L499" s="263"/>
      <c r="M499" s="263"/>
      <c r="N499" s="263"/>
      <c r="O499" s="263"/>
    </row>
    <row r="500" spans="1:15">
      <c r="A500" s="273"/>
      <c r="C500" s="275"/>
      <c r="D500" s="275"/>
      <c r="E500" s="263"/>
      <c r="F500" s="263"/>
      <c r="G500" s="264"/>
      <c r="H500" s="263"/>
      <c r="I500" s="263"/>
      <c r="J500" s="263"/>
      <c r="K500" s="263"/>
      <c r="L500" s="263"/>
      <c r="M500" s="263"/>
      <c r="N500" s="263"/>
      <c r="O500" s="263"/>
    </row>
    <row r="501" spans="1:15">
      <c r="A501" s="273"/>
      <c r="C501" s="275"/>
      <c r="D501" s="275"/>
      <c r="E501" s="263"/>
      <c r="F501" s="263"/>
      <c r="G501" s="264"/>
      <c r="H501" s="263"/>
      <c r="I501" s="263"/>
      <c r="J501" s="263"/>
      <c r="K501" s="263"/>
      <c r="L501" s="263"/>
      <c r="M501" s="263"/>
      <c r="N501" s="263"/>
      <c r="O501" s="263"/>
    </row>
    <row r="502" spans="1:15">
      <c r="A502" s="273"/>
      <c r="C502" s="275"/>
      <c r="D502" s="275"/>
      <c r="E502" s="263"/>
      <c r="F502" s="263"/>
      <c r="G502" s="264"/>
      <c r="H502" s="263"/>
      <c r="I502" s="263"/>
      <c r="J502" s="263"/>
      <c r="K502" s="263"/>
      <c r="L502" s="263"/>
      <c r="M502" s="263"/>
      <c r="N502" s="263"/>
      <c r="O502" s="263"/>
    </row>
    <row r="503" spans="1:15">
      <c r="A503" s="273"/>
      <c r="C503" s="275"/>
      <c r="D503" s="275"/>
      <c r="E503" s="263"/>
      <c r="F503" s="263"/>
      <c r="G503" s="264"/>
      <c r="H503" s="263"/>
      <c r="I503" s="263"/>
      <c r="J503" s="263"/>
      <c r="K503" s="263"/>
      <c r="L503" s="263"/>
      <c r="M503" s="263"/>
      <c r="N503" s="263"/>
      <c r="O503" s="263"/>
    </row>
    <row r="504" spans="1:15">
      <c r="A504" s="273"/>
      <c r="C504" s="275"/>
      <c r="D504" s="275"/>
      <c r="E504" s="263"/>
      <c r="F504" s="263"/>
      <c r="G504" s="264"/>
      <c r="H504" s="263"/>
      <c r="I504" s="263"/>
      <c r="J504" s="263"/>
      <c r="K504" s="263"/>
      <c r="L504" s="263"/>
      <c r="M504" s="263"/>
      <c r="N504" s="263"/>
      <c r="O504" s="263"/>
    </row>
    <row r="505" spans="1:15">
      <c r="A505" s="273"/>
      <c r="C505" s="275"/>
      <c r="D505" s="275"/>
      <c r="E505" s="263"/>
      <c r="F505" s="263"/>
      <c r="G505" s="264"/>
      <c r="H505" s="263"/>
      <c r="I505" s="263"/>
      <c r="J505" s="263"/>
      <c r="K505" s="263"/>
      <c r="L505" s="263"/>
      <c r="M505" s="263"/>
      <c r="N505" s="263"/>
      <c r="O505" s="263"/>
    </row>
    <row r="506" spans="1:15">
      <c r="A506" s="273"/>
      <c r="C506" s="275"/>
      <c r="D506" s="275"/>
      <c r="E506" s="263"/>
      <c r="F506" s="263"/>
      <c r="G506" s="264"/>
      <c r="H506" s="263"/>
      <c r="I506" s="263"/>
      <c r="J506" s="263"/>
      <c r="K506" s="263"/>
      <c r="L506" s="263"/>
      <c r="M506" s="263"/>
      <c r="N506" s="263"/>
      <c r="O506" s="263"/>
    </row>
    <row r="507" spans="1:15">
      <c r="A507" s="273"/>
      <c r="C507" s="275"/>
      <c r="D507" s="275"/>
      <c r="E507" s="263"/>
      <c r="F507" s="263"/>
      <c r="G507" s="264"/>
      <c r="H507" s="263"/>
      <c r="I507" s="263"/>
      <c r="J507" s="263"/>
      <c r="K507" s="263"/>
      <c r="L507" s="263"/>
      <c r="M507" s="263"/>
      <c r="N507" s="263"/>
      <c r="O507" s="263"/>
    </row>
    <row r="508" spans="1:15">
      <c r="A508" s="273"/>
      <c r="C508" s="275"/>
      <c r="D508" s="275"/>
      <c r="E508" s="263"/>
      <c r="F508" s="263"/>
      <c r="G508" s="264"/>
      <c r="H508" s="263"/>
      <c r="I508" s="263"/>
      <c r="J508" s="263"/>
      <c r="K508" s="263"/>
      <c r="L508" s="263"/>
      <c r="M508" s="263"/>
      <c r="N508" s="263"/>
      <c r="O508" s="263"/>
    </row>
    <row r="509" spans="1:15">
      <c r="A509" s="273"/>
      <c r="C509" s="275"/>
      <c r="D509" s="275"/>
      <c r="E509" s="263"/>
      <c r="F509" s="263"/>
      <c r="G509" s="264"/>
      <c r="H509" s="263"/>
      <c r="I509" s="263"/>
      <c r="J509" s="263"/>
      <c r="K509" s="263"/>
      <c r="L509" s="263"/>
      <c r="M509" s="263"/>
      <c r="N509" s="263"/>
      <c r="O509" s="263"/>
    </row>
    <row r="510" spans="1:15">
      <c r="A510" s="273"/>
      <c r="C510" s="275"/>
      <c r="D510" s="275"/>
      <c r="E510" s="263"/>
      <c r="F510" s="263"/>
      <c r="G510" s="264"/>
      <c r="H510" s="263"/>
      <c r="I510" s="263"/>
      <c r="J510" s="263"/>
      <c r="K510" s="263"/>
      <c r="L510" s="263"/>
      <c r="M510" s="263"/>
      <c r="N510" s="263"/>
      <c r="O510" s="263"/>
    </row>
    <row r="511" spans="1:15">
      <c r="A511" s="273"/>
      <c r="C511" s="275"/>
      <c r="D511" s="275"/>
      <c r="E511" s="263"/>
      <c r="F511" s="263"/>
      <c r="G511" s="264"/>
      <c r="H511" s="263"/>
      <c r="I511" s="263"/>
      <c r="J511" s="263"/>
      <c r="K511" s="263"/>
      <c r="L511" s="263"/>
      <c r="M511" s="263"/>
      <c r="N511" s="263"/>
      <c r="O511" s="263"/>
    </row>
    <row r="512" spans="1:15">
      <c r="A512" s="273"/>
      <c r="C512" s="275"/>
      <c r="D512" s="275"/>
      <c r="E512" s="263"/>
      <c r="F512" s="263"/>
      <c r="G512" s="264"/>
      <c r="H512" s="263"/>
      <c r="I512" s="263"/>
      <c r="J512" s="263"/>
      <c r="K512" s="263"/>
      <c r="L512" s="263"/>
      <c r="M512" s="263"/>
      <c r="N512" s="263"/>
      <c r="O512" s="263"/>
    </row>
    <row r="513" spans="1:15">
      <c r="A513" s="273"/>
      <c r="C513" s="275"/>
      <c r="D513" s="275"/>
      <c r="E513" s="263"/>
      <c r="F513" s="263"/>
      <c r="G513" s="264"/>
      <c r="H513" s="263"/>
      <c r="I513" s="263"/>
      <c r="J513" s="263"/>
      <c r="K513" s="263"/>
      <c r="L513" s="263"/>
      <c r="M513" s="263"/>
      <c r="N513" s="263"/>
      <c r="O513" s="263"/>
    </row>
    <row r="514" spans="1:15">
      <c r="A514" s="273"/>
      <c r="C514" s="275"/>
      <c r="D514" s="275"/>
      <c r="E514" s="263"/>
      <c r="F514" s="263"/>
      <c r="G514" s="264"/>
      <c r="H514" s="263"/>
      <c r="I514" s="263"/>
      <c r="J514" s="263"/>
      <c r="K514" s="263"/>
      <c r="L514" s="263"/>
      <c r="M514" s="263"/>
      <c r="N514" s="263"/>
      <c r="O514" s="263"/>
    </row>
    <row r="515" spans="1:15">
      <c r="A515" s="273"/>
      <c r="C515" s="275"/>
      <c r="D515" s="275"/>
      <c r="E515" s="263"/>
      <c r="F515" s="263"/>
      <c r="G515" s="264"/>
      <c r="H515" s="263"/>
      <c r="I515" s="263"/>
      <c r="J515" s="263"/>
      <c r="K515" s="263"/>
      <c r="L515" s="263"/>
      <c r="M515" s="263"/>
      <c r="N515" s="263"/>
      <c r="O515" s="263"/>
    </row>
    <row r="516" spans="1:15">
      <c r="A516" s="273"/>
      <c r="C516" s="275"/>
      <c r="D516" s="275"/>
      <c r="E516" s="263"/>
      <c r="F516" s="263"/>
      <c r="G516" s="264"/>
      <c r="H516" s="263"/>
      <c r="I516" s="263"/>
      <c r="J516" s="263"/>
      <c r="K516" s="263"/>
      <c r="L516" s="263"/>
      <c r="M516" s="263"/>
      <c r="N516" s="263"/>
      <c r="O516" s="263"/>
    </row>
    <row r="517" spans="1:15">
      <c r="A517" s="273"/>
      <c r="C517" s="275"/>
      <c r="D517" s="275"/>
      <c r="E517" s="263"/>
      <c r="F517" s="263"/>
      <c r="G517" s="264"/>
      <c r="H517" s="263"/>
      <c r="I517" s="263"/>
      <c r="J517" s="263"/>
      <c r="K517" s="263"/>
      <c r="L517" s="263"/>
      <c r="M517" s="263"/>
      <c r="N517" s="263"/>
      <c r="O517" s="263"/>
    </row>
    <row r="518" spans="1:15">
      <c r="A518" s="273"/>
      <c r="C518" s="275"/>
      <c r="D518" s="275"/>
      <c r="E518" s="263"/>
      <c r="F518" s="263"/>
      <c r="G518" s="264"/>
      <c r="H518" s="263"/>
      <c r="I518" s="263"/>
      <c r="J518" s="263"/>
      <c r="K518" s="263"/>
      <c r="L518" s="263"/>
      <c r="M518" s="263"/>
      <c r="N518" s="263"/>
      <c r="O518" s="263"/>
    </row>
    <row r="519" spans="1:15">
      <c r="A519" s="273"/>
      <c r="C519" s="275"/>
      <c r="D519" s="275"/>
      <c r="E519" s="263"/>
      <c r="F519" s="263"/>
      <c r="G519" s="264"/>
      <c r="H519" s="263"/>
      <c r="I519" s="263"/>
      <c r="J519" s="263"/>
      <c r="K519" s="263"/>
      <c r="L519" s="263"/>
      <c r="M519" s="263"/>
      <c r="N519" s="263"/>
      <c r="O519" s="263"/>
    </row>
    <row r="520" spans="1:15">
      <c r="A520" s="273"/>
      <c r="C520" s="275"/>
      <c r="D520" s="275"/>
      <c r="E520" s="263"/>
      <c r="F520" s="263"/>
      <c r="G520" s="264"/>
      <c r="H520" s="263"/>
      <c r="I520" s="263"/>
      <c r="J520" s="263"/>
      <c r="K520" s="263"/>
      <c r="L520" s="263"/>
      <c r="M520" s="263"/>
      <c r="N520" s="263"/>
      <c r="O520" s="263"/>
    </row>
    <row r="521" spans="1:15">
      <c r="A521" s="273"/>
      <c r="C521" s="275"/>
      <c r="D521" s="275"/>
      <c r="E521" s="263"/>
      <c r="F521" s="263"/>
      <c r="G521" s="264"/>
      <c r="H521" s="263"/>
      <c r="I521" s="263"/>
      <c r="J521" s="263"/>
      <c r="K521" s="263"/>
      <c r="L521" s="263"/>
      <c r="M521" s="263"/>
      <c r="N521" s="263"/>
      <c r="O521" s="263"/>
    </row>
    <row r="522" spans="1:15">
      <c r="A522" s="273"/>
      <c r="C522" s="275"/>
      <c r="D522" s="275"/>
      <c r="E522" s="263"/>
      <c r="F522" s="263"/>
      <c r="G522" s="264"/>
      <c r="H522" s="263"/>
      <c r="I522" s="263"/>
      <c r="J522" s="263"/>
      <c r="K522" s="263"/>
      <c r="L522" s="263"/>
      <c r="M522" s="263"/>
      <c r="N522" s="263"/>
      <c r="O522" s="263"/>
    </row>
    <row r="523" spans="1:15">
      <c r="A523" s="273"/>
      <c r="C523" s="275"/>
      <c r="D523" s="275"/>
      <c r="E523" s="263"/>
      <c r="F523" s="263"/>
      <c r="G523" s="264"/>
      <c r="H523" s="263"/>
      <c r="I523" s="263"/>
      <c r="J523" s="263"/>
      <c r="K523" s="263"/>
      <c r="L523" s="263"/>
      <c r="M523" s="263"/>
      <c r="N523" s="263"/>
      <c r="O523" s="263"/>
    </row>
    <row r="524" spans="1:15">
      <c r="A524" s="273"/>
      <c r="C524" s="275"/>
      <c r="D524" s="275"/>
      <c r="E524" s="263"/>
      <c r="F524" s="263"/>
      <c r="G524" s="264"/>
      <c r="H524" s="263"/>
      <c r="I524" s="263"/>
      <c r="J524" s="263"/>
      <c r="K524" s="263"/>
      <c r="L524" s="263"/>
      <c r="M524" s="263"/>
      <c r="N524" s="263"/>
      <c r="O524" s="263"/>
    </row>
    <row r="525" spans="1:15">
      <c r="A525" s="273"/>
      <c r="C525" s="275"/>
      <c r="D525" s="275"/>
      <c r="E525" s="263"/>
      <c r="F525" s="263"/>
      <c r="G525" s="264"/>
      <c r="H525" s="263"/>
      <c r="I525" s="263"/>
      <c r="J525" s="263"/>
      <c r="K525" s="263"/>
      <c r="L525" s="263"/>
      <c r="M525" s="263"/>
      <c r="N525" s="263"/>
      <c r="O525" s="263"/>
    </row>
    <row r="526" spans="1:15">
      <c r="A526" s="273"/>
      <c r="C526" s="275"/>
      <c r="D526" s="275"/>
      <c r="E526" s="263"/>
      <c r="F526" s="263"/>
      <c r="G526" s="264"/>
      <c r="H526" s="263"/>
      <c r="I526" s="263"/>
      <c r="J526" s="263"/>
      <c r="K526" s="263"/>
      <c r="L526" s="263"/>
      <c r="M526" s="263"/>
      <c r="N526" s="263"/>
      <c r="O526" s="263"/>
    </row>
    <row r="527" spans="1:15">
      <c r="A527" s="273"/>
      <c r="C527" s="275"/>
      <c r="D527" s="275"/>
      <c r="E527" s="263"/>
      <c r="F527" s="263"/>
      <c r="G527" s="264"/>
      <c r="H527" s="263"/>
      <c r="I527" s="263"/>
      <c r="J527" s="263"/>
      <c r="K527" s="263"/>
      <c r="L527" s="263"/>
      <c r="M527" s="263"/>
      <c r="N527" s="263"/>
      <c r="O527" s="263"/>
    </row>
    <row r="528" spans="1:15">
      <c r="A528" s="273"/>
      <c r="C528" s="275"/>
      <c r="D528" s="275"/>
      <c r="E528" s="263"/>
      <c r="F528" s="263"/>
      <c r="G528" s="264"/>
      <c r="H528" s="263"/>
      <c r="I528" s="263"/>
      <c r="J528" s="263"/>
      <c r="K528" s="263"/>
      <c r="L528" s="263"/>
      <c r="M528" s="263"/>
      <c r="N528" s="263"/>
      <c r="O528" s="263"/>
    </row>
    <row r="529" spans="1:15">
      <c r="A529" s="273"/>
      <c r="C529" s="275"/>
      <c r="D529" s="275"/>
      <c r="E529" s="263"/>
      <c r="F529" s="263"/>
      <c r="G529" s="264"/>
      <c r="H529" s="263"/>
      <c r="I529" s="263"/>
      <c r="J529" s="263"/>
      <c r="K529" s="263"/>
      <c r="L529" s="263"/>
      <c r="M529" s="263"/>
      <c r="N529" s="263"/>
      <c r="O529" s="263"/>
    </row>
    <row r="530" spans="1:15">
      <c r="A530" s="273"/>
      <c r="C530" s="275"/>
      <c r="D530" s="275"/>
      <c r="E530" s="263"/>
      <c r="F530" s="263"/>
      <c r="G530" s="264"/>
      <c r="H530" s="263"/>
      <c r="I530" s="263"/>
      <c r="J530" s="263"/>
      <c r="K530" s="263"/>
      <c r="L530" s="263"/>
      <c r="M530" s="263"/>
      <c r="N530" s="263"/>
      <c r="O530" s="263"/>
    </row>
    <row r="531" spans="1:15">
      <c r="A531" s="273"/>
      <c r="C531" s="275"/>
      <c r="D531" s="275"/>
      <c r="E531" s="263"/>
      <c r="F531" s="263"/>
      <c r="G531" s="264"/>
      <c r="H531" s="263"/>
      <c r="I531" s="263"/>
      <c r="J531" s="263"/>
      <c r="K531" s="263"/>
      <c r="L531" s="263"/>
      <c r="M531" s="263"/>
      <c r="N531" s="263"/>
      <c r="O531" s="263"/>
    </row>
    <row r="532" spans="1:15">
      <c r="A532" s="273"/>
      <c r="C532" s="275"/>
      <c r="D532" s="275"/>
      <c r="E532" s="263"/>
      <c r="F532" s="263"/>
      <c r="G532" s="264"/>
      <c r="H532" s="263"/>
      <c r="I532" s="263"/>
      <c r="J532" s="263"/>
      <c r="K532" s="263"/>
      <c r="L532" s="263"/>
      <c r="M532" s="263"/>
      <c r="N532" s="263"/>
      <c r="O532" s="263"/>
    </row>
    <row r="533" spans="1:15">
      <c r="A533" s="273"/>
      <c r="C533" s="275"/>
      <c r="D533" s="275"/>
      <c r="E533" s="263"/>
      <c r="F533" s="263"/>
      <c r="G533" s="264"/>
      <c r="H533" s="263"/>
      <c r="I533" s="263"/>
      <c r="J533" s="263"/>
      <c r="K533" s="263"/>
      <c r="L533" s="263"/>
      <c r="M533" s="263"/>
      <c r="N533" s="263"/>
      <c r="O533" s="263"/>
    </row>
    <row r="534" spans="1:15">
      <c r="A534" s="273"/>
      <c r="C534" s="275"/>
      <c r="D534" s="275"/>
      <c r="E534" s="263"/>
      <c r="F534" s="263"/>
      <c r="G534" s="264"/>
      <c r="H534" s="263"/>
      <c r="I534" s="263"/>
      <c r="J534" s="263"/>
      <c r="K534" s="263"/>
      <c r="L534" s="263"/>
      <c r="M534" s="263"/>
      <c r="N534" s="263"/>
      <c r="O534" s="263"/>
    </row>
    <row r="535" spans="1:15">
      <c r="A535" s="273"/>
      <c r="C535" s="275"/>
      <c r="D535" s="275"/>
      <c r="E535" s="263"/>
      <c r="F535" s="263"/>
      <c r="G535" s="264"/>
      <c r="H535" s="263"/>
      <c r="I535" s="263"/>
      <c r="J535" s="263"/>
      <c r="K535" s="263"/>
      <c r="L535" s="263"/>
      <c r="M535" s="263"/>
      <c r="N535" s="263"/>
      <c r="O535" s="263"/>
    </row>
    <row r="536" spans="1:15">
      <c r="A536" s="273"/>
      <c r="C536" s="275"/>
      <c r="D536" s="275"/>
      <c r="E536" s="263"/>
      <c r="F536" s="263"/>
      <c r="G536" s="264"/>
      <c r="H536" s="263"/>
      <c r="I536" s="263"/>
      <c r="J536" s="263"/>
      <c r="K536" s="263"/>
      <c r="L536" s="263"/>
      <c r="M536" s="263"/>
      <c r="N536" s="263"/>
      <c r="O536" s="263"/>
    </row>
    <row r="537" spans="1:15">
      <c r="A537" s="273"/>
      <c r="C537" s="275"/>
      <c r="D537" s="275"/>
      <c r="E537" s="263"/>
      <c r="F537" s="263"/>
      <c r="G537" s="264"/>
      <c r="H537" s="263"/>
      <c r="I537" s="263"/>
      <c r="J537" s="263"/>
      <c r="K537" s="263"/>
      <c r="L537" s="263"/>
      <c r="M537" s="263"/>
      <c r="N537" s="263"/>
      <c r="O537" s="263"/>
    </row>
    <row r="538" spans="1:15">
      <c r="A538" s="273"/>
      <c r="C538" s="275"/>
      <c r="D538" s="275"/>
      <c r="E538" s="263"/>
      <c r="F538" s="263"/>
      <c r="G538" s="264"/>
      <c r="H538" s="263"/>
      <c r="I538" s="263"/>
      <c r="J538" s="263"/>
      <c r="K538" s="263"/>
      <c r="L538" s="263"/>
      <c r="M538" s="263"/>
      <c r="N538" s="263"/>
      <c r="O538" s="263"/>
    </row>
    <row r="539" spans="1:15">
      <c r="A539" s="273"/>
      <c r="C539" s="275"/>
      <c r="D539" s="275"/>
      <c r="E539" s="263"/>
      <c r="F539" s="263"/>
      <c r="G539" s="264"/>
      <c r="H539" s="263"/>
      <c r="I539" s="263"/>
      <c r="J539" s="263"/>
      <c r="K539" s="263"/>
      <c r="L539" s="263"/>
      <c r="M539" s="263"/>
      <c r="N539" s="263"/>
      <c r="O539" s="263"/>
    </row>
    <row r="540" spans="1:15">
      <c r="A540" s="273"/>
      <c r="C540" s="275"/>
      <c r="D540" s="275"/>
      <c r="E540" s="263"/>
      <c r="F540" s="263"/>
      <c r="G540" s="264"/>
      <c r="H540" s="263"/>
      <c r="I540" s="263"/>
      <c r="J540" s="263"/>
      <c r="K540" s="263"/>
      <c r="L540" s="263"/>
      <c r="M540" s="263"/>
      <c r="N540" s="263"/>
      <c r="O540" s="263"/>
    </row>
    <row r="541" spans="1:15">
      <c r="A541" s="273"/>
      <c r="C541" s="275"/>
      <c r="D541" s="275"/>
      <c r="E541" s="263"/>
      <c r="F541" s="263"/>
      <c r="G541" s="264"/>
      <c r="H541" s="263"/>
      <c r="I541" s="263"/>
      <c r="J541" s="263"/>
      <c r="K541" s="263"/>
      <c r="L541" s="263"/>
      <c r="M541" s="263"/>
      <c r="N541" s="263"/>
      <c r="O541" s="263"/>
    </row>
    <row r="542" spans="1:15">
      <c r="A542" s="273"/>
      <c r="C542" s="275"/>
      <c r="D542" s="275"/>
      <c r="E542" s="263"/>
      <c r="F542" s="263"/>
      <c r="G542" s="264"/>
      <c r="H542" s="263"/>
      <c r="I542" s="263"/>
      <c r="J542" s="263"/>
      <c r="K542" s="263"/>
      <c r="L542" s="263"/>
      <c r="M542" s="263"/>
      <c r="N542" s="263"/>
      <c r="O542" s="263"/>
    </row>
    <row r="543" spans="1:15">
      <c r="A543" s="273"/>
      <c r="C543" s="275"/>
      <c r="D543" s="275"/>
      <c r="E543" s="263"/>
      <c r="F543" s="263"/>
      <c r="G543" s="264"/>
      <c r="H543" s="263"/>
      <c r="I543" s="263"/>
      <c r="J543" s="263"/>
      <c r="K543" s="263"/>
      <c r="L543" s="263"/>
      <c r="M543" s="263"/>
      <c r="N543" s="263"/>
      <c r="O543" s="263"/>
    </row>
    <row r="544" spans="1:15">
      <c r="A544" s="273"/>
      <c r="C544" s="275"/>
      <c r="D544" s="275"/>
      <c r="E544" s="263"/>
      <c r="F544" s="263"/>
      <c r="G544" s="264"/>
      <c r="H544" s="263"/>
      <c r="I544" s="263"/>
      <c r="J544" s="263"/>
      <c r="K544" s="263"/>
      <c r="L544" s="263"/>
      <c r="M544" s="263"/>
      <c r="N544" s="263"/>
      <c r="O544" s="263"/>
    </row>
    <row r="545" spans="1:15">
      <c r="A545" s="273"/>
      <c r="C545" s="275"/>
      <c r="D545" s="275"/>
      <c r="E545" s="263"/>
      <c r="F545" s="263"/>
      <c r="G545" s="264"/>
      <c r="H545" s="263"/>
      <c r="I545" s="263"/>
      <c r="J545" s="263"/>
      <c r="K545" s="263"/>
      <c r="L545" s="263"/>
      <c r="M545" s="263"/>
      <c r="N545" s="263"/>
      <c r="O545" s="263"/>
    </row>
    <row r="546" spans="1:15">
      <c r="A546" s="273"/>
      <c r="C546" s="275"/>
      <c r="D546" s="275"/>
      <c r="E546" s="263"/>
      <c r="F546" s="263"/>
      <c r="G546" s="264"/>
      <c r="H546" s="263"/>
      <c r="I546" s="263"/>
      <c r="J546" s="263"/>
      <c r="K546" s="263"/>
      <c r="L546" s="263"/>
      <c r="M546" s="263"/>
      <c r="N546" s="263"/>
      <c r="O546" s="263"/>
    </row>
    <row r="547" spans="1:15">
      <c r="A547" s="273"/>
      <c r="C547" s="275"/>
      <c r="D547" s="275"/>
      <c r="E547" s="263"/>
      <c r="F547" s="263"/>
      <c r="G547" s="264"/>
      <c r="H547" s="263"/>
      <c r="I547" s="263"/>
      <c r="J547" s="263"/>
      <c r="K547" s="263"/>
      <c r="L547" s="263"/>
      <c r="M547" s="263"/>
      <c r="N547" s="263"/>
      <c r="O547" s="263"/>
    </row>
    <row r="548" spans="1:15">
      <c r="A548" s="273"/>
      <c r="C548" s="275"/>
      <c r="D548" s="275"/>
      <c r="E548" s="263"/>
      <c r="F548" s="263"/>
      <c r="G548" s="264"/>
      <c r="H548" s="263"/>
      <c r="I548" s="263"/>
      <c r="J548" s="263"/>
      <c r="K548" s="263"/>
      <c r="L548" s="263"/>
      <c r="M548" s="263"/>
      <c r="N548" s="263"/>
      <c r="O548" s="263"/>
    </row>
    <row r="549" spans="1:15">
      <c r="A549" s="273"/>
      <c r="C549" s="275"/>
      <c r="D549" s="275"/>
      <c r="E549" s="263"/>
      <c r="F549" s="263"/>
      <c r="G549" s="264"/>
      <c r="H549" s="263"/>
      <c r="I549" s="263"/>
      <c r="J549" s="263"/>
      <c r="K549" s="263"/>
      <c r="L549" s="263"/>
      <c r="M549" s="263"/>
      <c r="N549" s="263"/>
      <c r="O549" s="263"/>
    </row>
    <row r="550" spans="1:15">
      <c r="A550" s="273"/>
      <c r="C550" s="275"/>
      <c r="D550" s="275"/>
      <c r="E550" s="263"/>
      <c r="F550" s="263"/>
      <c r="G550" s="264"/>
      <c r="H550" s="263"/>
      <c r="I550" s="263"/>
      <c r="J550" s="263"/>
      <c r="K550" s="263"/>
      <c r="L550" s="263"/>
      <c r="M550" s="263"/>
      <c r="N550" s="263"/>
      <c r="O550" s="263"/>
    </row>
    <row r="551" spans="1:15">
      <c r="A551" s="273"/>
      <c r="C551" s="275"/>
      <c r="D551" s="275"/>
      <c r="E551" s="263"/>
      <c r="F551" s="263"/>
      <c r="G551" s="264"/>
      <c r="H551" s="263"/>
      <c r="I551" s="263"/>
      <c r="J551" s="263"/>
      <c r="K551" s="263"/>
      <c r="L551" s="263"/>
      <c r="M551" s="263"/>
      <c r="N551" s="263"/>
      <c r="O551" s="263"/>
    </row>
    <row r="552" spans="1:15">
      <c r="A552" s="273"/>
      <c r="C552" s="275"/>
      <c r="D552" s="275"/>
      <c r="E552" s="263"/>
      <c r="F552" s="263"/>
      <c r="G552" s="264"/>
      <c r="H552" s="263"/>
      <c r="I552" s="263"/>
      <c r="J552" s="263"/>
      <c r="K552" s="263"/>
      <c r="L552" s="263"/>
      <c r="M552" s="263"/>
      <c r="N552" s="263"/>
      <c r="O552" s="263"/>
    </row>
    <row r="553" spans="1:15">
      <c r="A553" s="273"/>
      <c r="C553" s="275"/>
      <c r="D553" s="275"/>
      <c r="E553" s="263"/>
      <c r="F553" s="263"/>
      <c r="G553" s="264"/>
      <c r="H553" s="263"/>
      <c r="I553" s="263"/>
      <c r="J553" s="263"/>
      <c r="K553" s="263"/>
      <c r="L553" s="263"/>
      <c r="M553" s="263"/>
      <c r="N553" s="263"/>
      <c r="O553" s="263"/>
    </row>
    <row r="554" spans="1:15">
      <c r="A554" s="273"/>
      <c r="C554" s="275"/>
      <c r="D554" s="275"/>
      <c r="E554" s="263"/>
      <c r="F554" s="263"/>
      <c r="G554" s="264"/>
      <c r="H554" s="263"/>
      <c r="I554" s="263"/>
      <c r="J554" s="263"/>
      <c r="K554" s="263"/>
      <c r="L554" s="263"/>
      <c r="M554" s="263"/>
      <c r="N554" s="263"/>
      <c r="O554" s="263"/>
    </row>
    <row r="555" spans="1:15">
      <c r="A555" s="273"/>
      <c r="C555" s="275"/>
      <c r="D555" s="275"/>
      <c r="E555" s="263"/>
      <c r="F555" s="263"/>
      <c r="G555" s="264"/>
      <c r="H555" s="263"/>
      <c r="I555" s="263"/>
      <c r="J555" s="263"/>
      <c r="K555" s="263"/>
      <c r="L555" s="263"/>
      <c r="M555" s="263"/>
      <c r="N555" s="263"/>
      <c r="O555" s="263"/>
    </row>
    <row r="556" spans="1:15">
      <c r="A556" s="273"/>
      <c r="C556" s="275"/>
      <c r="D556" s="275"/>
      <c r="E556" s="263"/>
      <c r="F556" s="263"/>
      <c r="G556" s="264"/>
      <c r="H556" s="263"/>
      <c r="I556" s="263"/>
      <c r="J556" s="263"/>
      <c r="K556" s="263"/>
      <c r="L556" s="263"/>
      <c r="M556" s="263"/>
      <c r="N556" s="263"/>
      <c r="O556" s="263"/>
    </row>
    <row r="557" spans="1:15">
      <c r="A557" s="273"/>
      <c r="C557" s="275"/>
      <c r="D557" s="275"/>
      <c r="E557" s="263"/>
      <c r="F557" s="263"/>
      <c r="G557" s="264"/>
      <c r="H557" s="263"/>
      <c r="I557" s="263"/>
      <c r="J557" s="263"/>
      <c r="K557" s="263"/>
      <c r="L557" s="263"/>
      <c r="M557" s="263"/>
      <c r="N557" s="263"/>
      <c r="O557" s="263"/>
    </row>
    <row r="558" spans="1:15">
      <c r="A558" s="273"/>
      <c r="C558" s="275"/>
      <c r="D558" s="275"/>
      <c r="E558" s="263"/>
      <c r="F558" s="263"/>
      <c r="G558" s="264"/>
      <c r="H558" s="263"/>
      <c r="I558" s="263"/>
      <c r="J558" s="263"/>
      <c r="K558" s="263"/>
      <c r="L558" s="263"/>
      <c r="M558" s="263"/>
      <c r="N558" s="263"/>
      <c r="O558" s="263"/>
    </row>
    <row r="559" spans="1:15">
      <c r="A559" s="273"/>
      <c r="C559" s="275"/>
      <c r="D559" s="275"/>
      <c r="E559" s="263"/>
      <c r="F559" s="263"/>
      <c r="G559" s="264"/>
      <c r="H559" s="263"/>
      <c r="I559" s="263"/>
      <c r="J559" s="263"/>
      <c r="K559" s="263"/>
      <c r="L559" s="263"/>
      <c r="M559" s="263"/>
      <c r="N559" s="263"/>
      <c r="O559" s="263"/>
    </row>
    <row r="560" spans="1:15">
      <c r="A560" s="273"/>
      <c r="C560" s="275"/>
      <c r="D560" s="275"/>
      <c r="E560" s="263"/>
      <c r="F560" s="263"/>
      <c r="G560" s="264"/>
      <c r="H560" s="263"/>
      <c r="I560" s="263"/>
      <c r="J560" s="263"/>
      <c r="K560" s="263"/>
      <c r="L560" s="263"/>
      <c r="M560" s="263"/>
      <c r="N560" s="263"/>
      <c r="O560" s="263"/>
    </row>
    <row r="561" spans="1:15">
      <c r="A561" s="273"/>
      <c r="C561" s="275"/>
      <c r="D561" s="275"/>
      <c r="E561" s="263"/>
      <c r="F561" s="263"/>
      <c r="G561" s="264"/>
      <c r="H561" s="263"/>
      <c r="I561" s="263"/>
      <c r="J561" s="263"/>
      <c r="K561" s="263"/>
      <c r="L561" s="263"/>
      <c r="M561" s="263"/>
      <c r="N561" s="263"/>
      <c r="O561" s="263"/>
    </row>
    <row r="562" spans="1:15">
      <c r="A562" s="273"/>
      <c r="C562" s="275"/>
      <c r="D562" s="275"/>
      <c r="E562" s="263"/>
      <c r="F562" s="263"/>
      <c r="G562" s="264"/>
      <c r="H562" s="263"/>
      <c r="I562" s="263"/>
      <c r="J562" s="263"/>
      <c r="K562" s="263"/>
      <c r="L562" s="263"/>
      <c r="M562" s="263"/>
      <c r="N562" s="263"/>
      <c r="O562" s="263"/>
    </row>
    <row r="563" spans="1:15">
      <c r="A563" s="273"/>
      <c r="C563" s="275"/>
      <c r="D563" s="275"/>
      <c r="E563" s="263"/>
      <c r="F563" s="263"/>
      <c r="G563" s="264"/>
      <c r="H563" s="263"/>
      <c r="I563" s="263"/>
      <c r="J563" s="263"/>
      <c r="K563" s="263"/>
      <c r="L563" s="263"/>
      <c r="M563" s="263"/>
      <c r="N563" s="263"/>
      <c r="O563" s="263"/>
    </row>
    <row r="564" spans="1:15">
      <c r="A564" s="273"/>
      <c r="C564" s="275"/>
      <c r="D564" s="275"/>
      <c r="E564" s="263"/>
      <c r="F564" s="263"/>
      <c r="G564" s="264"/>
      <c r="H564" s="263"/>
      <c r="I564" s="263"/>
      <c r="J564" s="263"/>
      <c r="K564" s="263"/>
      <c r="L564" s="263"/>
      <c r="M564" s="263"/>
      <c r="N564" s="263"/>
      <c r="O564" s="263"/>
    </row>
    <row r="565" spans="1:15">
      <c r="A565" s="273"/>
      <c r="C565" s="275"/>
      <c r="D565" s="275"/>
      <c r="E565" s="263"/>
      <c r="F565" s="263"/>
      <c r="G565" s="264"/>
      <c r="H565" s="263"/>
      <c r="I565" s="263"/>
      <c r="J565" s="263"/>
      <c r="K565" s="263"/>
      <c r="L565" s="263"/>
      <c r="M565" s="263"/>
      <c r="N565" s="263"/>
      <c r="O565" s="263"/>
    </row>
    <row r="566" spans="1:15">
      <c r="A566" s="273"/>
      <c r="C566" s="275"/>
      <c r="D566" s="275"/>
      <c r="E566" s="263"/>
      <c r="F566" s="263"/>
      <c r="G566" s="264"/>
      <c r="H566" s="263"/>
      <c r="I566" s="263"/>
      <c r="J566" s="263"/>
      <c r="K566" s="263"/>
      <c r="L566" s="263"/>
      <c r="M566" s="263"/>
      <c r="N566" s="263"/>
      <c r="O566" s="263"/>
    </row>
    <row r="567" spans="1:15">
      <c r="A567" s="273"/>
      <c r="C567" s="275"/>
      <c r="D567" s="275"/>
      <c r="E567" s="263"/>
      <c r="F567" s="263"/>
      <c r="G567" s="264"/>
      <c r="H567" s="263"/>
      <c r="I567" s="263"/>
      <c r="J567" s="263"/>
      <c r="K567" s="263"/>
      <c r="L567" s="263"/>
      <c r="M567" s="263"/>
      <c r="N567" s="263"/>
      <c r="O567" s="263"/>
    </row>
    <row r="568" spans="1:15">
      <c r="A568" s="273"/>
      <c r="C568" s="275"/>
      <c r="D568" s="275"/>
      <c r="E568" s="263"/>
      <c r="F568" s="263"/>
      <c r="G568" s="264"/>
      <c r="H568" s="263"/>
      <c r="I568" s="263"/>
      <c r="J568" s="263"/>
      <c r="K568" s="263"/>
      <c r="L568" s="263"/>
      <c r="M568" s="263"/>
      <c r="N568" s="263"/>
      <c r="O568" s="263"/>
    </row>
    <row r="569" spans="1:15">
      <c r="A569" s="273"/>
      <c r="C569" s="275"/>
      <c r="D569" s="275"/>
      <c r="E569" s="263"/>
      <c r="F569" s="263"/>
      <c r="G569" s="264"/>
      <c r="H569" s="263"/>
      <c r="I569" s="263"/>
      <c r="J569" s="263"/>
      <c r="K569" s="263"/>
      <c r="L569" s="263"/>
      <c r="M569" s="263"/>
      <c r="N569" s="263"/>
      <c r="O569" s="263"/>
    </row>
    <row r="570" spans="1:15">
      <c r="A570" s="273"/>
      <c r="C570" s="275"/>
      <c r="D570" s="275"/>
      <c r="E570" s="263"/>
      <c r="F570" s="263"/>
      <c r="G570" s="264"/>
      <c r="H570" s="263"/>
      <c r="I570" s="263"/>
      <c r="J570" s="263"/>
      <c r="K570" s="263"/>
      <c r="L570" s="263"/>
      <c r="M570" s="263"/>
      <c r="N570" s="263"/>
      <c r="O570" s="263"/>
    </row>
    <row r="571" spans="1:15">
      <c r="A571" s="273"/>
      <c r="C571" s="275"/>
      <c r="D571" s="275"/>
      <c r="E571" s="263"/>
      <c r="F571" s="263"/>
      <c r="G571" s="264"/>
      <c r="H571" s="263"/>
      <c r="I571" s="263"/>
      <c r="J571" s="263"/>
      <c r="K571" s="263"/>
      <c r="L571" s="263"/>
      <c r="M571" s="263"/>
      <c r="N571" s="263"/>
      <c r="O571" s="263"/>
    </row>
    <row r="572" spans="1:15">
      <c r="A572" s="273"/>
      <c r="C572" s="275"/>
      <c r="D572" s="275"/>
      <c r="E572" s="263"/>
      <c r="F572" s="263"/>
      <c r="G572" s="264"/>
      <c r="H572" s="263"/>
      <c r="I572" s="263"/>
      <c r="J572" s="263"/>
      <c r="K572" s="263"/>
      <c r="L572" s="263"/>
      <c r="M572" s="263"/>
      <c r="N572" s="263"/>
      <c r="O572" s="263"/>
    </row>
    <row r="573" spans="1:15">
      <c r="A573" s="273"/>
      <c r="C573" s="275"/>
      <c r="D573" s="275"/>
      <c r="E573" s="263"/>
      <c r="F573" s="263"/>
      <c r="G573" s="264"/>
      <c r="H573" s="263"/>
      <c r="I573" s="263"/>
      <c r="J573" s="263"/>
      <c r="K573" s="263"/>
      <c r="L573" s="263"/>
      <c r="M573" s="263"/>
      <c r="N573" s="263"/>
      <c r="O573" s="263"/>
    </row>
    <row r="574" spans="1:15">
      <c r="A574" s="273"/>
      <c r="C574" s="275"/>
      <c r="D574" s="275"/>
      <c r="E574" s="263"/>
      <c r="F574" s="263"/>
      <c r="G574" s="264"/>
      <c r="H574" s="263"/>
      <c r="I574" s="263"/>
      <c r="J574" s="263"/>
      <c r="K574" s="263"/>
      <c r="L574" s="263"/>
      <c r="M574" s="263"/>
      <c r="N574" s="263"/>
      <c r="O574" s="263"/>
    </row>
    <row r="575" spans="1:15">
      <c r="A575" s="273"/>
      <c r="C575" s="275"/>
      <c r="D575" s="275"/>
      <c r="E575" s="263"/>
      <c r="F575" s="263"/>
      <c r="G575" s="264"/>
      <c r="H575" s="263"/>
      <c r="I575" s="263"/>
      <c r="J575" s="263"/>
      <c r="K575" s="263"/>
      <c r="L575" s="263"/>
      <c r="M575" s="263"/>
      <c r="N575" s="263"/>
      <c r="O575" s="263"/>
    </row>
    <row r="576" spans="1:15">
      <c r="A576" s="273"/>
      <c r="C576" s="275"/>
      <c r="D576" s="275"/>
      <c r="E576" s="263"/>
      <c r="F576" s="263"/>
      <c r="G576" s="264"/>
      <c r="H576" s="263"/>
      <c r="I576" s="263"/>
      <c r="J576" s="263"/>
      <c r="K576" s="263"/>
      <c r="L576" s="263"/>
      <c r="M576" s="263"/>
      <c r="N576" s="263"/>
      <c r="O576" s="263"/>
    </row>
    <row r="577" spans="1:15">
      <c r="A577" s="273"/>
      <c r="C577" s="275"/>
      <c r="D577" s="275"/>
      <c r="E577" s="263"/>
      <c r="F577" s="263"/>
      <c r="G577" s="264"/>
      <c r="H577" s="263"/>
      <c r="I577" s="263"/>
      <c r="J577" s="263"/>
      <c r="K577" s="263"/>
      <c r="L577" s="263"/>
      <c r="M577" s="263"/>
      <c r="N577" s="263"/>
      <c r="O577" s="263"/>
    </row>
    <row r="578" spans="1:15">
      <c r="A578" s="273"/>
      <c r="C578" s="275"/>
      <c r="D578" s="275"/>
      <c r="E578" s="263"/>
      <c r="F578" s="263"/>
      <c r="G578" s="264"/>
      <c r="H578" s="263"/>
      <c r="I578" s="263"/>
      <c r="J578" s="263"/>
      <c r="K578" s="263"/>
      <c r="L578" s="263"/>
      <c r="M578" s="263"/>
      <c r="N578" s="263"/>
      <c r="O578" s="263"/>
    </row>
    <row r="579" spans="1:15">
      <c r="A579" s="273"/>
      <c r="C579" s="275"/>
      <c r="D579" s="275"/>
      <c r="E579" s="263"/>
      <c r="F579" s="263"/>
      <c r="G579" s="264"/>
      <c r="H579" s="263"/>
      <c r="I579" s="263"/>
      <c r="J579" s="263"/>
      <c r="K579" s="263"/>
      <c r="L579" s="263"/>
      <c r="M579" s="263"/>
      <c r="N579" s="263"/>
      <c r="O579" s="263"/>
    </row>
    <row r="580" spans="1:15">
      <c r="A580" s="273"/>
      <c r="C580" s="275"/>
      <c r="D580" s="275"/>
      <c r="E580" s="263"/>
      <c r="F580" s="263"/>
      <c r="G580" s="264"/>
      <c r="H580" s="263"/>
      <c r="I580" s="263"/>
      <c r="J580" s="263"/>
      <c r="K580" s="263"/>
      <c r="L580" s="263"/>
      <c r="M580" s="263"/>
      <c r="N580" s="263"/>
      <c r="O580" s="263"/>
    </row>
    <row r="581" spans="1:15">
      <c r="A581" s="273"/>
      <c r="C581" s="275"/>
      <c r="D581" s="275"/>
      <c r="E581" s="263"/>
      <c r="F581" s="263"/>
      <c r="G581" s="264"/>
      <c r="H581" s="263"/>
      <c r="I581" s="263"/>
      <c r="J581" s="263"/>
      <c r="K581" s="263"/>
      <c r="L581" s="263"/>
      <c r="M581" s="263"/>
      <c r="N581" s="263"/>
      <c r="O581" s="263"/>
    </row>
    <row r="582" spans="1:15">
      <c r="A582" s="273"/>
      <c r="C582" s="275"/>
      <c r="D582" s="275"/>
      <c r="E582" s="263"/>
      <c r="F582" s="263"/>
      <c r="G582" s="264"/>
      <c r="H582" s="263"/>
      <c r="I582" s="263"/>
      <c r="J582" s="263"/>
      <c r="K582" s="263"/>
      <c r="L582" s="263"/>
      <c r="M582" s="263"/>
      <c r="N582" s="263"/>
      <c r="O582" s="263"/>
    </row>
    <row r="583" spans="1:15">
      <c r="A583" s="273"/>
      <c r="C583" s="275"/>
      <c r="D583" s="275"/>
      <c r="E583" s="263"/>
      <c r="F583" s="263"/>
      <c r="G583" s="264"/>
      <c r="H583" s="263"/>
      <c r="I583" s="263"/>
      <c r="J583" s="263"/>
      <c r="K583" s="263"/>
      <c r="L583" s="263"/>
      <c r="M583" s="263"/>
      <c r="N583" s="263"/>
      <c r="O583" s="263"/>
    </row>
    <row r="584" spans="1:15">
      <c r="A584" s="273"/>
      <c r="C584" s="275"/>
      <c r="D584" s="275"/>
      <c r="E584" s="263"/>
      <c r="F584" s="263"/>
      <c r="G584" s="264"/>
      <c r="H584" s="263"/>
      <c r="I584" s="263"/>
      <c r="J584" s="263"/>
      <c r="K584" s="263"/>
      <c r="L584" s="263"/>
      <c r="M584" s="263"/>
      <c r="N584" s="263"/>
      <c r="O584" s="263"/>
    </row>
    <row r="585" spans="1:15">
      <c r="A585" s="273"/>
      <c r="C585" s="275"/>
      <c r="D585" s="275"/>
      <c r="E585" s="263"/>
      <c r="F585" s="263"/>
      <c r="G585" s="264"/>
      <c r="H585" s="263"/>
      <c r="I585" s="263"/>
      <c r="J585" s="263"/>
      <c r="K585" s="263"/>
      <c r="L585" s="263"/>
      <c r="M585" s="263"/>
      <c r="N585" s="263"/>
      <c r="O585" s="263"/>
    </row>
    <row r="586" spans="1:15">
      <c r="A586" s="273"/>
      <c r="C586" s="275"/>
      <c r="D586" s="275"/>
      <c r="E586" s="263"/>
      <c r="F586" s="263"/>
      <c r="G586" s="264"/>
      <c r="H586" s="263"/>
      <c r="I586" s="263"/>
      <c r="J586" s="263"/>
      <c r="K586" s="263"/>
      <c r="L586" s="263"/>
      <c r="M586" s="263"/>
      <c r="N586" s="263"/>
      <c r="O586" s="263"/>
    </row>
    <row r="587" spans="1:15">
      <c r="A587" s="273"/>
      <c r="C587" s="275"/>
      <c r="D587" s="275"/>
      <c r="E587" s="263"/>
      <c r="F587" s="263"/>
      <c r="G587" s="264"/>
      <c r="H587" s="263"/>
      <c r="I587" s="263"/>
      <c r="J587" s="263"/>
      <c r="K587" s="263"/>
      <c r="L587" s="263"/>
      <c r="M587" s="263"/>
      <c r="N587" s="263"/>
      <c r="O587" s="263"/>
    </row>
    <row r="588" spans="1:15">
      <c r="A588" s="273"/>
      <c r="C588" s="275"/>
      <c r="D588" s="275"/>
      <c r="E588" s="263"/>
      <c r="F588" s="263"/>
      <c r="G588" s="264"/>
      <c r="H588" s="263"/>
      <c r="I588" s="263"/>
      <c r="J588" s="263"/>
      <c r="K588" s="263"/>
      <c r="L588" s="263"/>
      <c r="M588" s="263"/>
      <c r="N588" s="263"/>
      <c r="O588" s="263"/>
    </row>
    <row r="589" spans="1:15">
      <c r="A589" s="273"/>
      <c r="C589" s="275"/>
      <c r="D589" s="275"/>
      <c r="E589" s="263"/>
      <c r="F589" s="263"/>
      <c r="G589" s="264"/>
      <c r="H589" s="263"/>
      <c r="I589" s="263"/>
      <c r="J589" s="263"/>
      <c r="K589" s="263"/>
      <c r="L589" s="263"/>
      <c r="M589" s="263"/>
      <c r="N589" s="263"/>
      <c r="O589" s="263"/>
    </row>
    <row r="590" spans="1:15">
      <c r="A590" s="273"/>
      <c r="C590" s="275"/>
      <c r="D590" s="275"/>
      <c r="E590" s="263"/>
      <c r="F590" s="263"/>
      <c r="G590" s="264"/>
      <c r="H590" s="263"/>
      <c r="I590" s="263"/>
      <c r="J590" s="263"/>
      <c r="K590" s="263"/>
      <c r="L590" s="263"/>
      <c r="M590" s="263"/>
      <c r="N590" s="263"/>
      <c r="O590" s="263"/>
    </row>
    <row r="591" spans="1:15">
      <c r="A591" s="273"/>
      <c r="C591" s="275"/>
      <c r="D591" s="275"/>
      <c r="E591" s="263"/>
      <c r="F591" s="263"/>
      <c r="G591" s="264"/>
      <c r="H591" s="263"/>
      <c r="I591" s="263"/>
      <c r="J591" s="263"/>
      <c r="K591" s="263"/>
      <c r="L591" s="263"/>
      <c r="M591" s="263"/>
      <c r="N591" s="263"/>
      <c r="O591" s="263"/>
    </row>
    <row r="592" spans="1:15">
      <c r="A592" s="273"/>
      <c r="C592" s="275"/>
      <c r="D592" s="275"/>
      <c r="E592" s="263"/>
      <c r="F592" s="263"/>
      <c r="G592" s="264"/>
      <c r="H592" s="263"/>
      <c r="I592" s="263"/>
      <c r="J592" s="263"/>
      <c r="K592" s="263"/>
      <c r="L592" s="263"/>
      <c r="M592" s="263"/>
      <c r="N592" s="263"/>
      <c r="O592" s="263"/>
    </row>
    <row r="593" spans="1:15">
      <c r="A593" s="273"/>
      <c r="C593" s="275"/>
      <c r="D593" s="275"/>
      <c r="E593" s="263"/>
      <c r="F593" s="263"/>
      <c r="G593" s="264"/>
      <c r="H593" s="263"/>
      <c r="I593" s="263"/>
      <c r="J593" s="263"/>
      <c r="K593" s="263"/>
      <c r="L593" s="263"/>
      <c r="M593" s="263"/>
      <c r="N593" s="263"/>
      <c r="O593" s="263"/>
    </row>
    <row r="594" spans="1:15">
      <c r="A594" s="273"/>
      <c r="C594" s="275"/>
      <c r="D594" s="275"/>
      <c r="E594" s="263"/>
      <c r="F594" s="263"/>
      <c r="G594" s="264"/>
      <c r="H594" s="263"/>
      <c r="I594" s="263"/>
      <c r="J594" s="263"/>
      <c r="K594" s="263"/>
      <c r="L594" s="263"/>
      <c r="M594" s="263"/>
      <c r="N594" s="263"/>
      <c r="O594" s="263"/>
    </row>
    <row r="595" spans="1:15">
      <c r="A595" s="273"/>
      <c r="C595" s="275"/>
      <c r="D595" s="275"/>
      <c r="E595" s="263"/>
      <c r="F595" s="263"/>
      <c r="G595" s="264"/>
      <c r="H595" s="263"/>
      <c r="I595" s="263"/>
      <c r="J595" s="263"/>
      <c r="K595" s="263"/>
      <c r="L595" s="263"/>
      <c r="M595" s="263"/>
      <c r="N595" s="263"/>
      <c r="O595" s="263"/>
    </row>
    <row r="596" spans="1:15">
      <c r="A596" s="273"/>
      <c r="C596" s="275"/>
      <c r="D596" s="275"/>
      <c r="E596" s="263"/>
      <c r="F596" s="263"/>
      <c r="G596" s="264"/>
      <c r="H596" s="263"/>
      <c r="I596" s="263"/>
      <c r="J596" s="263"/>
      <c r="K596" s="263"/>
      <c r="L596" s="263"/>
      <c r="M596" s="263"/>
      <c r="N596" s="263"/>
      <c r="O596" s="263"/>
    </row>
    <row r="597" spans="1:15">
      <c r="A597" s="273"/>
      <c r="C597" s="275"/>
      <c r="D597" s="275"/>
      <c r="E597" s="263"/>
      <c r="F597" s="263"/>
      <c r="G597" s="264"/>
      <c r="H597" s="263"/>
      <c r="I597" s="263"/>
      <c r="J597" s="263"/>
      <c r="K597" s="263"/>
      <c r="L597" s="263"/>
      <c r="M597" s="263"/>
      <c r="N597" s="263"/>
      <c r="O597" s="263"/>
    </row>
    <row r="598" spans="1:15">
      <c r="A598" s="273"/>
      <c r="C598" s="275"/>
      <c r="D598" s="275"/>
      <c r="E598" s="263"/>
      <c r="F598" s="263"/>
      <c r="G598" s="264"/>
      <c r="H598" s="263"/>
      <c r="I598" s="263"/>
      <c r="J598" s="263"/>
      <c r="K598" s="263"/>
      <c r="L598" s="263"/>
      <c r="M598" s="263"/>
      <c r="N598" s="263"/>
      <c r="O598" s="263"/>
    </row>
    <row r="599" spans="1:15">
      <c r="A599" s="273"/>
      <c r="C599" s="275"/>
      <c r="D599" s="275"/>
      <c r="E599" s="263"/>
      <c r="F599" s="263"/>
      <c r="G599" s="264"/>
      <c r="H599" s="263"/>
      <c r="I599" s="263"/>
      <c r="J599" s="263"/>
      <c r="K599" s="263"/>
      <c r="L599" s="263"/>
      <c r="M599" s="263"/>
      <c r="N599" s="263"/>
      <c r="O599" s="263"/>
    </row>
    <row r="600" spans="1:15">
      <c r="A600" s="273"/>
      <c r="C600" s="275"/>
      <c r="D600" s="275"/>
      <c r="E600" s="263"/>
      <c r="F600" s="263"/>
      <c r="G600" s="264"/>
      <c r="H600" s="263"/>
      <c r="I600" s="263"/>
      <c r="J600" s="263"/>
      <c r="K600" s="263"/>
      <c r="L600" s="263"/>
      <c r="M600" s="263"/>
      <c r="N600" s="263"/>
      <c r="O600" s="263"/>
    </row>
    <row r="601" spans="1:15">
      <c r="A601" s="273"/>
      <c r="C601" s="275"/>
      <c r="D601" s="275"/>
      <c r="E601" s="263"/>
      <c r="F601" s="263"/>
      <c r="G601" s="264"/>
      <c r="H601" s="263"/>
      <c r="I601" s="263"/>
      <c r="J601" s="263"/>
      <c r="K601" s="263"/>
      <c r="L601" s="263"/>
      <c r="M601" s="263"/>
      <c r="N601" s="263"/>
      <c r="O601" s="263"/>
    </row>
    <row r="602" spans="1:15">
      <c r="A602" s="273"/>
      <c r="C602" s="275"/>
      <c r="D602" s="275"/>
      <c r="E602" s="263"/>
      <c r="F602" s="263"/>
      <c r="G602" s="264"/>
      <c r="H602" s="263"/>
      <c r="I602" s="263"/>
      <c r="J602" s="263"/>
      <c r="K602" s="263"/>
      <c r="L602" s="263"/>
      <c r="M602" s="263"/>
      <c r="N602" s="263"/>
      <c r="O602" s="263"/>
    </row>
    <row r="603" spans="1:15">
      <c r="A603" s="273"/>
      <c r="C603" s="275"/>
      <c r="D603" s="275"/>
      <c r="E603" s="263"/>
      <c r="F603" s="263"/>
      <c r="G603" s="264"/>
      <c r="H603" s="263"/>
      <c r="I603" s="263"/>
      <c r="J603" s="263"/>
      <c r="K603" s="263"/>
      <c r="L603" s="263"/>
      <c r="M603" s="263"/>
      <c r="N603" s="263"/>
      <c r="O603" s="263"/>
    </row>
    <row r="604" spans="1:15">
      <c r="A604" s="273"/>
      <c r="C604" s="275"/>
      <c r="D604" s="275"/>
      <c r="E604" s="263"/>
      <c r="F604" s="263"/>
      <c r="G604" s="264"/>
      <c r="H604" s="263"/>
      <c r="I604" s="263"/>
      <c r="J604" s="263"/>
      <c r="K604" s="263"/>
      <c r="L604" s="263"/>
      <c r="M604" s="263"/>
      <c r="N604" s="263"/>
      <c r="O604" s="263"/>
    </row>
    <row r="605" spans="1:15">
      <c r="A605" s="273"/>
      <c r="C605" s="275"/>
      <c r="D605" s="275"/>
      <c r="E605" s="263"/>
      <c r="F605" s="263"/>
      <c r="G605" s="264"/>
      <c r="H605" s="263"/>
      <c r="I605" s="263"/>
      <c r="J605" s="263"/>
      <c r="K605" s="263"/>
      <c r="L605" s="263"/>
      <c r="M605" s="263"/>
      <c r="N605" s="263"/>
      <c r="O605" s="263"/>
    </row>
    <row r="606" spans="1:15">
      <c r="A606" s="273"/>
      <c r="C606" s="275"/>
      <c r="D606" s="275"/>
      <c r="E606" s="263"/>
      <c r="F606" s="263"/>
      <c r="G606" s="264"/>
      <c r="H606" s="263"/>
      <c r="I606" s="263"/>
      <c r="J606" s="263"/>
      <c r="K606" s="263"/>
      <c r="L606" s="263"/>
      <c r="M606" s="263"/>
      <c r="N606" s="263"/>
      <c r="O606" s="263"/>
    </row>
    <row r="607" spans="1:15">
      <c r="A607" s="273"/>
      <c r="C607" s="275"/>
      <c r="D607" s="275"/>
      <c r="E607" s="263"/>
      <c r="F607" s="263"/>
      <c r="G607" s="264"/>
      <c r="H607" s="263"/>
      <c r="I607" s="263"/>
      <c r="J607" s="263"/>
      <c r="K607" s="263"/>
      <c r="L607" s="263"/>
      <c r="M607" s="263"/>
      <c r="N607" s="263"/>
      <c r="O607" s="263"/>
    </row>
    <row r="608" spans="1:15">
      <c r="A608" s="273"/>
      <c r="C608" s="275"/>
      <c r="D608" s="275"/>
      <c r="E608" s="263"/>
      <c r="F608" s="263"/>
      <c r="G608" s="264"/>
      <c r="H608" s="263"/>
      <c r="I608" s="263"/>
      <c r="J608" s="263"/>
      <c r="K608" s="263"/>
      <c r="L608" s="263"/>
      <c r="M608" s="263"/>
      <c r="N608" s="263"/>
      <c r="O608" s="263"/>
    </row>
    <row r="609" spans="1:15">
      <c r="A609" s="273"/>
      <c r="C609" s="275"/>
      <c r="D609" s="275"/>
      <c r="E609" s="263"/>
      <c r="F609" s="263"/>
      <c r="G609" s="264"/>
      <c r="H609" s="263"/>
      <c r="I609" s="263"/>
      <c r="J609" s="263"/>
      <c r="K609" s="263"/>
      <c r="L609" s="263"/>
      <c r="M609" s="263"/>
      <c r="N609" s="263"/>
      <c r="O609" s="263"/>
    </row>
    <row r="610" spans="1:15">
      <c r="A610" s="273"/>
      <c r="C610" s="275"/>
      <c r="D610" s="275"/>
      <c r="E610" s="263"/>
      <c r="F610" s="263"/>
      <c r="G610" s="264"/>
      <c r="H610" s="263"/>
      <c r="I610" s="263"/>
      <c r="J610" s="263"/>
      <c r="K610" s="263"/>
      <c r="L610" s="263"/>
      <c r="M610" s="263"/>
      <c r="N610" s="263"/>
      <c r="O610" s="263"/>
    </row>
    <row r="611" spans="1:15">
      <c r="A611" s="273"/>
      <c r="C611" s="275"/>
      <c r="D611" s="275"/>
      <c r="E611" s="263"/>
      <c r="F611" s="263"/>
      <c r="G611" s="264"/>
      <c r="H611" s="263"/>
      <c r="I611" s="263"/>
      <c r="J611" s="263"/>
      <c r="K611" s="263"/>
      <c r="L611" s="263"/>
      <c r="M611" s="263"/>
      <c r="N611" s="263"/>
      <c r="O611" s="263"/>
    </row>
    <row r="612" spans="1:15">
      <c r="A612" s="273"/>
      <c r="C612" s="275"/>
      <c r="D612" s="275"/>
      <c r="E612" s="263"/>
      <c r="F612" s="263"/>
      <c r="G612" s="264"/>
      <c r="H612" s="263"/>
      <c r="I612" s="263"/>
      <c r="J612" s="263"/>
      <c r="K612" s="263"/>
      <c r="L612" s="263"/>
      <c r="M612" s="263"/>
      <c r="N612" s="263"/>
      <c r="O612" s="263"/>
    </row>
    <row r="613" spans="1:15">
      <c r="A613" s="273"/>
      <c r="C613" s="275"/>
      <c r="D613" s="275"/>
      <c r="E613" s="263"/>
      <c r="F613" s="263"/>
      <c r="G613" s="264"/>
      <c r="H613" s="263"/>
      <c r="I613" s="263"/>
      <c r="J613" s="263"/>
      <c r="K613" s="263"/>
      <c r="L613" s="263"/>
      <c r="M613" s="263"/>
      <c r="N613" s="263"/>
      <c r="O613" s="263"/>
    </row>
    <row r="614" spans="1:15">
      <c r="A614" s="273"/>
      <c r="C614" s="275"/>
      <c r="D614" s="275"/>
      <c r="E614" s="263"/>
      <c r="F614" s="263"/>
      <c r="G614" s="264"/>
      <c r="H614" s="263"/>
      <c r="I614" s="263"/>
      <c r="J614" s="263"/>
      <c r="K614" s="263"/>
      <c r="L614" s="263"/>
      <c r="M614" s="263"/>
      <c r="N614" s="263"/>
      <c r="O614" s="263"/>
    </row>
    <row r="615" spans="1:15">
      <c r="A615" s="273"/>
      <c r="C615" s="275"/>
      <c r="D615" s="275"/>
      <c r="E615" s="263"/>
      <c r="F615" s="263"/>
      <c r="G615" s="264"/>
      <c r="H615" s="263"/>
      <c r="I615" s="263"/>
      <c r="J615" s="263"/>
      <c r="K615" s="263"/>
      <c r="L615" s="263"/>
      <c r="M615" s="263"/>
      <c r="N615" s="263"/>
      <c r="O615" s="263"/>
    </row>
    <row r="616" spans="1:15">
      <c r="A616" s="273"/>
      <c r="C616" s="275"/>
      <c r="D616" s="275"/>
      <c r="E616" s="263"/>
      <c r="F616" s="263"/>
      <c r="G616" s="264"/>
      <c r="H616" s="263"/>
      <c r="I616" s="263"/>
      <c r="J616" s="263"/>
      <c r="K616" s="263"/>
      <c r="L616" s="263"/>
      <c r="M616" s="263"/>
      <c r="N616" s="263"/>
      <c r="O616" s="263"/>
    </row>
    <row r="617" spans="1:15">
      <c r="A617" s="273"/>
      <c r="C617" s="275"/>
      <c r="D617" s="275"/>
      <c r="E617" s="263"/>
      <c r="F617" s="263"/>
      <c r="G617" s="264"/>
      <c r="H617" s="263"/>
      <c r="I617" s="263"/>
      <c r="J617" s="263"/>
      <c r="K617" s="263"/>
      <c r="L617" s="263"/>
      <c r="M617" s="263"/>
      <c r="N617" s="263"/>
      <c r="O617" s="263"/>
    </row>
    <row r="618" spans="1:15">
      <c r="A618" s="273"/>
      <c r="C618" s="275"/>
      <c r="D618" s="275"/>
      <c r="E618" s="263"/>
      <c r="F618" s="263"/>
      <c r="G618" s="264"/>
      <c r="H618" s="263"/>
      <c r="I618" s="263"/>
      <c r="J618" s="263"/>
      <c r="K618" s="263"/>
      <c r="L618" s="263"/>
      <c r="M618" s="263"/>
      <c r="N618" s="263"/>
      <c r="O618" s="263"/>
    </row>
    <row r="619" spans="1:15">
      <c r="A619" s="273"/>
      <c r="C619" s="275"/>
      <c r="D619" s="275"/>
      <c r="E619" s="263"/>
      <c r="F619" s="263"/>
      <c r="G619" s="264"/>
      <c r="H619" s="263"/>
      <c r="I619" s="263"/>
      <c r="J619" s="263"/>
      <c r="K619" s="263"/>
      <c r="L619" s="263"/>
      <c r="M619" s="263"/>
      <c r="N619" s="263"/>
      <c r="O619" s="263"/>
    </row>
    <row r="620" spans="1:15">
      <c r="A620" s="273"/>
      <c r="C620" s="275"/>
      <c r="D620" s="275"/>
      <c r="E620" s="263"/>
      <c r="F620" s="263"/>
      <c r="G620" s="264"/>
      <c r="H620" s="263"/>
      <c r="I620" s="263"/>
      <c r="J620" s="263"/>
      <c r="K620" s="263"/>
      <c r="L620" s="263"/>
      <c r="M620" s="263"/>
      <c r="N620" s="263"/>
      <c r="O620" s="263"/>
    </row>
    <row r="621" spans="1:15">
      <c r="A621" s="273"/>
      <c r="C621" s="275"/>
      <c r="D621" s="275"/>
      <c r="E621" s="263"/>
      <c r="F621" s="263"/>
      <c r="G621" s="264"/>
      <c r="H621" s="263"/>
      <c r="I621" s="263"/>
      <c r="J621" s="263"/>
      <c r="K621" s="263"/>
      <c r="L621" s="263"/>
      <c r="M621" s="263"/>
      <c r="N621" s="263"/>
      <c r="O621" s="263"/>
    </row>
    <row r="622" spans="1:15">
      <c r="A622" s="273"/>
      <c r="C622" s="275"/>
      <c r="D622" s="275"/>
      <c r="E622" s="263"/>
      <c r="F622" s="263"/>
      <c r="G622" s="264"/>
      <c r="H622" s="263"/>
      <c r="I622" s="263"/>
      <c r="J622" s="263"/>
      <c r="K622" s="263"/>
      <c r="L622" s="263"/>
      <c r="M622" s="263"/>
      <c r="N622" s="263"/>
      <c r="O622" s="263"/>
    </row>
    <row r="623" spans="1:15">
      <c r="A623" s="273"/>
      <c r="C623" s="275"/>
      <c r="D623" s="275"/>
      <c r="E623" s="263"/>
      <c r="F623" s="263"/>
      <c r="G623" s="264"/>
      <c r="H623" s="263"/>
      <c r="I623" s="263"/>
      <c r="J623" s="263"/>
      <c r="K623" s="263"/>
      <c r="L623" s="263"/>
      <c r="M623" s="263"/>
      <c r="N623" s="263"/>
      <c r="O623" s="263"/>
    </row>
    <row r="624" spans="1:15">
      <c r="A624" s="273"/>
      <c r="C624" s="275"/>
      <c r="D624" s="275"/>
      <c r="E624" s="263"/>
      <c r="F624" s="263"/>
      <c r="G624" s="264"/>
      <c r="H624" s="263"/>
      <c r="I624" s="263"/>
      <c r="J624" s="263"/>
      <c r="K624" s="263"/>
      <c r="L624" s="263"/>
      <c r="M624" s="263"/>
      <c r="N624" s="263"/>
      <c r="O624" s="263"/>
    </row>
    <row r="625" spans="1:15">
      <c r="A625" s="273"/>
      <c r="C625" s="275"/>
      <c r="D625" s="275"/>
      <c r="E625" s="263"/>
      <c r="F625" s="263"/>
      <c r="G625" s="264"/>
      <c r="H625" s="263"/>
      <c r="I625" s="263"/>
      <c r="J625" s="263"/>
      <c r="K625" s="263"/>
      <c r="L625" s="263"/>
      <c r="M625" s="263"/>
      <c r="N625" s="263"/>
      <c r="O625" s="263"/>
    </row>
    <row r="626" spans="1:15">
      <c r="A626" s="273"/>
      <c r="C626" s="275"/>
      <c r="D626" s="275"/>
      <c r="E626" s="263"/>
      <c r="F626" s="263"/>
      <c r="G626" s="264"/>
      <c r="H626" s="263"/>
      <c r="I626" s="263"/>
      <c r="J626" s="263"/>
      <c r="K626" s="263"/>
      <c r="L626" s="263"/>
      <c r="M626" s="263"/>
      <c r="N626" s="263"/>
      <c r="O626" s="263"/>
    </row>
    <row r="627" spans="1:15">
      <c r="A627" s="273"/>
      <c r="C627" s="275"/>
      <c r="D627" s="275"/>
      <c r="E627" s="263"/>
      <c r="F627" s="263"/>
      <c r="G627" s="264"/>
      <c r="H627" s="263"/>
      <c r="I627" s="263"/>
      <c r="J627" s="263"/>
      <c r="K627" s="263"/>
      <c r="L627" s="263"/>
      <c r="M627" s="263"/>
      <c r="N627" s="263"/>
      <c r="O627" s="263"/>
    </row>
    <row r="628" spans="1:15">
      <c r="A628" s="273"/>
      <c r="C628" s="275"/>
      <c r="D628" s="275"/>
      <c r="E628" s="263"/>
      <c r="F628" s="263"/>
      <c r="G628" s="264"/>
      <c r="H628" s="263"/>
      <c r="I628" s="263"/>
      <c r="J628" s="263"/>
      <c r="K628" s="263"/>
      <c r="L628" s="263"/>
      <c r="M628" s="263"/>
      <c r="N628" s="263"/>
      <c r="O628" s="263"/>
    </row>
    <row r="629" spans="1:15">
      <c r="A629" s="273"/>
      <c r="C629" s="275"/>
      <c r="D629" s="275"/>
      <c r="E629" s="263"/>
      <c r="F629" s="263"/>
      <c r="G629" s="264"/>
      <c r="H629" s="263"/>
      <c r="I629" s="263"/>
      <c r="J629" s="263"/>
      <c r="K629" s="263"/>
      <c r="L629" s="263"/>
      <c r="M629" s="263"/>
      <c r="N629" s="263"/>
      <c r="O629" s="263"/>
    </row>
    <row r="630" spans="1:15">
      <c r="A630" s="273"/>
      <c r="C630" s="275"/>
      <c r="D630" s="275"/>
      <c r="E630" s="263"/>
      <c r="F630" s="263"/>
      <c r="G630" s="264"/>
      <c r="H630" s="263"/>
      <c r="I630" s="263"/>
      <c r="J630" s="263"/>
      <c r="K630" s="263"/>
      <c r="L630" s="263"/>
      <c r="M630" s="263"/>
      <c r="N630" s="263"/>
      <c r="O630" s="263"/>
    </row>
    <row r="631" spans="1:15">
      <c r="A631" s="273"/>
      <c r="C631" s="275"/>
      <c r="D631" s="275"/>
      <c r="E631" s="263"/>
      <c r="F631" s="263"/>
      <c r="G631" s="264"/>
      <c r="H631" s="263"/>
      <c r="I631" s="263"/>
      <c r="J631" s="263"/>
      <c r="K631" s="263"/>
      <c r="L631" s="263"/>
      <c r="M631" s="263"/>
      <c r="N631" s="263"/>
      <c r="O631" s="263"/>
    </row>
    <row r="632" spans="1:15">
      <c r="A632" s="273"/>
      <c r="C632" s="275"/>
      <c r="D632" s="275"/>
      <c r="E632" s="263"/>
      <c r="F632" s="263"/>
      <c r="G632" s="264"/>
      <c r="H632" s="263"/>
      <c r="I632" s="263"/>
      <c r="J632" s="263"/>
      <c r="K632" s="263"/>
      <c r="L632" s="263"/>
      <c r="M632" s="263"/>
      <c r="N632" s="263"/>
      <c r="O632" s="263"/>
    </row>
    <row r="633" spans="1:15">
      <c r="A633" s="273"/>
      <c r="C633" s="275"/>
      <c r="D633" s="275"/>
      <c r="E633" s="263"/>
      <c r="F633" s="263"/>
      <c r="G633" s="264"/>
      <c r="H633" s="263"/>
      <c r="I633" s="263"/>
      <c r="J633" s="263"/>
      <c r="K633" s="263"/>
      <c r="L633" s="263"/>
      <c r="M633" s="263"/>
      <c r="N633" s="263"/>
      <c r="O633" s="263"/>
    </row>
    <row r="634" spans="1:15">
      <c r="A634" s="273"/>
      <c r="C634" s="275"/>
      <c r="D634" s="275"/>
      <c r="E634" s="263"/>
      <c r="F634" s="263"/>
      <c r="G634" s="264"/>
      <c r="H634" s="263"/>
      <c r="I634" s="263"/>
      <c r="J634" s="263"/>
      <c r="K634" s="263"/>
      <c r="L634" s="263"/>
      <c r="M634" s="263"/>
      <c r="N634" s="263"/>
      <c r="O634" s="263"/>
    </row>
    <row r="635" spans="1:15">
      <c r="A635" s="273"/>
      <c r="C635" s="275"/>
      <c r="D635" s="275"/>
      <c r="E635" s="263"/>
      <c r="F635" s="263"/>
      <c r="G635" s="264"/>
      <c r="H635" s="263"/>
      <c r="I635" s="263"/>
      <c r="J635" s="263"/>
      <c r="K635" s="263"/>
      <c r="L635" s="263"/>
      <c r="M635" s="263"/>
      <c r="N635" s="263"/>
      <c r="O635" s="263"/>
    </row>
    <row r="636" spans="1:15">
      <c r="A636" s="273"/>
      <c r="C636" s="275"/>
      <c r="D636" s="275"/>
      <c r="E636" s="263"/>
      <c r="F636" s="263"/>
      <c r="G636" s="264"/>
      <c r="H636" s="263"/>
      <c r="I636" s="263"/>
      <c r="J636" s="263"/>
      <c r="K636" s="263"/>
      <c r="L636" s="263"/>
      <c r="M636" s="263"/>
      <c r="N636" s="263"/>
      <c r="O636" s="263"/>
    </row>
    <row r="637" spans="1:15">
      <c r="A637" s="273"/>
      <c r="C637" s="275"/>
      <c r="D637" s="275"/>
      <c r="E637" s="263"/>
      <c r="F637" s="263"/>
      <c r="G637" s="264"/>
      <c r="H637" s="263"/>
      <c r="I637" s="263"/>
      <c r="J637" s="263"/>
      <c r="K637" s="263"/>
      <c r="L637" s="263"/>
      <c r="M637" s="263"/>
      <c r="N637" s="263"/>
      <c r="O637" s="263"/>
    </row>
    <row r="638" spans="1:15">
      <c r="A638" s="273"/>
      <c r="C638" s="275"/>
      <c r="D638" s="275"/>
      <c r="E638" s="263"/>
      <c r="F638" s="263"/>
      <c r="G638" s="264"/>
      <c r="H638" s="263"/>
      <c r="I638" s="263"/>
      <c r="J638" s="263"/>
      <c r="K638" s="263"/>
      <c r="L638" s="263"/>
      <c r="M638" s="263"/>
      <c r="N638" s="263"/>
      <c r="O638" s="263"/>
    </row>
    <row r="639" spans="1:15">
      <c r="A639" s="273"/>
      <c r="C639" s="275"/>
      <c r="D639" s="275"/>
      <c r="E639" s="263"/>
      <c r="F639" s="263"/>
      <c r="G639" s="264"/>
      <c r="H639" s="263"/>
      <c r="I639" s="263"/>
      <c r="J639" s="263"/>
      <c r="K639" s="263"/>
      <c r="L639" s="263"/>
      <c r="M639" s="263"/>
      <c r="N639" s="263"/>
      <c r="O639" s="263"/>
    </row>
    <row r="640" spans="1:15">
      <c r="A640" s="273"/>
      <c r="C640" s="275"/>
      <c r="D640" s="275"/>
      <c r="E640" s="263"/>
      <c r="F640" s="263"/>
      <c r="G640" s="264"/>
      <c r="H640" s="263"/>
      <c r="I640" s="263"/>
      <c r="J640" s="263"/>
      <c r="K640" s="263"/>
      <c r="L640" s="263"/>
      <c r="M640" s="263"/>
      <c r="N640" s="263"/>
      <c r="O640" s="263"/>
    </row>
    <row r="641" spans="1:15">
      <c r="A641" s="273"/>
      <c r="C641" s="275"/>
      <c r="D641" s="275"/>
      <c r="E641" s="263"/>
      <c r="F641" s="263"/>
      <c r="G641" s="264"/>
      <c r="H641" s="263"/>
      <c r="I641" s="263"/>
      <c r="J641" s="263"/>
      <c r="K641" s="263"/>
      <c r="L641" s="263"/>
      <c r="M641" s="263"/>
      <c r="N641" s="263"/>
      <c r="O641" s="263"/>
    </row>
    <row r="642" spans="1:15">
      <c r="A642" s="273"/>
      <c r="C642" s="275"/>
      <c r="D642" s="275"/>
      <c r="E642" s="263"/>
      <c r="F642" s="263"/>
      <c r="G642" s="264"/>
      <c r="H642" s="263"/>
      <c r="I642" s="263"/>
      <c r="J642" s="263"/>
      <c r="K642" s="263"/>
      <c r="L642" s="263"/>
      <c r="M642" s="263"/>
      <c r="N642" s="263"/>
      <c r="O642" s="263"/>
    </row>
    <row r="643" spans="1:15">
      <c r="A643" s="273"/>
      <c r="C643" s="275"/>
      <c r="D643" s="275"/>
      <c r="E643" s="263"/>
      <c r="F643" s="263"/>
      <c r="G643" s="264"/>
      <c r="H643" s="263"/>
      <c r="I643" s="263"/>
      <c r="J643" s="263"/>
      <c r="K643" s="263"/>
      <c r="L643" s="263"/>
      <c r="M643" s="263"/>
      <c r="N643" s="263"/>
      <c r="O643" s="263"/>
    </row>
    <row r="644" spans="1:15">
      <c r="A644" s="273"/>
      <c r="C644" s="275"/>
      <c r="D644" s="275"/>
      <c r="E644" s="263"/>
      <c r="F644" s="263"/>
      <c r="G644" s="264"/>
      <c r="H644" s="263"/>
      <c r="I644" s="263"/>
      <c r="J644" s="263"/>
      <c r="K644" s="263"/>
      <c r="L644" s="263"/>
      <c r="M644" s="263"/>
      <c r="N644" s="263"/>
      <c r="O644" s="263"/>
    </row>
    <row r="645" spans="1:15">
      <c r="A645" s="273"/>
      <c r="C645" s="275"/>
      <c r="D645" s="275"/>
      <c r="E645" s="263"/>
      <c r="F645" s="263"/>
      <c r="G645" s="264"/>
      <c r="H645" s="263"/>
      <c r="I645" s="263"/>
      <c r="J645" s="263"/>
      <c r="K645" s="263"/>
      <c r="L645" s="263"/>
      <c r="M645" s="263"/>
      <c r="N645" s="263"/>
      <c r="O645" s="263"/>
    </row>
    <row r="646" spans="1:15">
      <c r="A646" s="273"/>
      <c r="C646" s="275"/>
      <c r="D646" s="275"/>
      <c r="E646" s="263"/>
      <c r="F646" s="263"/>
      <c r="G646" s="264"/>
      <c r="H646" s="263"/>
      <c r="I646" s="263"/>
      <c r="J646" s="263"/>
      <c r="K646" s="263"/>
      <c r="L646" s="263"/>
      <c r="M646" s="263"/>
      <c r="N646" s="263"/>
      <c r="O646" s="263"/>
    </row>
    <row r="647" spans="1:15">
      <c r="A647" s="273"/>
      <c r="C647" s="275"/>
      <c r="D647" s="275"/>
      <c r="E647" s="263"/>
      <c r="F647" s="263"/>
      <c r="G647" s="264"/>
      <c r="H647" s="263"/>
      <c r="I647" s="263"/>
      <c r="J647" s="263"/>
      <c r="K647" s="263"/>
      <c r="L647" s="263"/>
      <c r="M647" s="263"/>
      <c r="N647" s="263"/>
      <c r="O647" s="263"/>
    </row>
    <row r="648" spans="1:15">
      <c r="A648" s="273"/>
      <c r="C648" s="275"/>
      <c r="D648" s="275"/>
      <c r="E648" s="263"/>
      <c r="F648" s="263"/>
      <c r="G648" s="264"/>
      <c r="H648" s="263"/>
      <c r="I648" s="263"/>
      <c r="J648" s="263"/>
      <c r="K648" s="263"/>
      <c r="L648" s="263"/>
      <c r="M648" s="263"/>
      <c r="N648" s="263"/>
      <c r="O648" s="263"/>
    </row>
    <row r="649" spans="1:15">
      <c r="A649" s="273"/>
      <c r="C649" s="275"/>
      <c r="D649" s="275"/>
      <c r="E649" s="263"/>
      <c r="F649" s="263"/>
      <c r="G649" s="264"/>
      <c r="H649" s="263"/>
      <c r="I649" s="263"/>
      <c r="J649" s="263"/>
      <c r="K649" s="263"/>
      <c r="L649" s="263"/>
      <c r="M649" s="263"/>
      <c r="N649" s="263"/>
      <c r="O649" s="263"/>
    </row>
    <row r="650" spans="1:15">
      <c r="A650" s="273"/>
      <c r="C650" s="275"/>
      <c r="D650" s="275"/>
      <c r="E650" s="263"/>
      <c r="F650" s="263"/>
      <c r="G650" s="264"/>
      <c r="H650" s="263"/>
      <c r="I650" s="263"/>
      <c r="J650" s="263"/>
      <c r="K650" s="263"/>
      <c r="L650" s="263"/>
      <c r="M650" s="263"/>
      <c r="N650" s="263"/>
      <c r="O650" s="263"/>
    </row>
    <row r="651" spans="1:15">
      <c r="A651" s="273"/>
      <c r="C651" s="275"/>
      <c r="D651" s="275"/>
      <c r="E651" s="263"/>
      <c r="F651" s="263"/>
      <c r="G651" s="264"/>
      <c r="H651" s="263"/>
      <c r="I651" s="263"/>
      <c r="J651" s="263"/>
      <c r="K651" s="263"/>
      <c r="L651" s="263"/>
      <c r="M651" s="263"/>
      <c r="N651" s="263"/>
      <c r="O651" s="263"/>
    </row>
    <row r="652" spans="1:15">
      <c r="A652" s="273"/>
      <c r="C652" s="275"/>
      <c r="D652" s="275"/>
      <c r="E652" s="263"/>
      <c r="F652" s="263"/>
      <c r="G652" s="264"/>
      <c r="H652" s="263"/>
      <c r="I652" s="263"/>
      <c r="J652" s="263"/>
      <c r="K652" s="263"/>
      <c r="L652" s="263"/>
      <c r="M652" s="263"/>
      <c r="N652" s="263"/>
      <c r="O652" s="263"/>
    </row>
    <row r="653" spans="1:15">
      <c r="A653" s="273"/>
      <c r="C653" s="275"/>
      <c r="D653" s="275"/>
      <c r="E653" s="263"/>
      <c r="F653" s="263"/>
      <c r="G653" s="264"/>
      <c r="H653" s="263"/>
      <c r="I653" s="263"/>
      <c r="J653" s="263"/>
      <c r="K653" s="263"/>
      <c r="L653" s="263"/>
      <c r="M653" s="263"/>
      <c r="N653" s="263"/>
      <c r="O653" s="263"/>
    </row>
    <row r="654" spans="1:15">
      <c r="A654" s="273"/>
      <c r="C654" s="275"/>
      <c r="D654" s="275"/>
      <c r="E654" s="263"/>
      <c r="F654" s="263"/>
      <c r="G654" s="264"/>
      <c r="H654" s="263"/>
      <c r="I654" s="263"/>
      <c r="J654" s="263"/>
      <c r="K654" s="263"/>
      <c r="L654" s="263"/>
      <c r="M654" s="263"/>
      <c r="N654" s="263"/>
      <c r="O654" s="263"/>
    </row>
    <row r="655" spans="1:15">
      <c r="A655" s="273"/>
      <c r="C655" s="275"/>
      <c r="D655" s="275"/>
      <c r="E655" s="263"/>
      <c r="F655" s="263"/>
      <c r="G655" s="264"/>
      <c r="H655" s="263"/>
      <c r="I655" s="263"/>
      <c r="J655" s="263"/>
      <c r="K655" s="263"/>
      <c r="L655" s="263"/>
      <c r="M655" s="263"/>
      <c r="N655" s="263"/>
      <c r="O655" s="263"/>
    </row>
    <row r="656" spans="1:15">
      <c r="A656" s="273"/>
      <c r="C656" s="275"/>
      <c r="D656" s="275"/>
      <c r="E656" s="263"/>
      <c r="F656" s="263"/>
      <c r="G656" s="264"/>
      <c r="H656" s="263"/>
      <c r="I656" s="263"/>
      <c r="J656" s="263"/>
      <c r="K656" s="263"/>
      <c r="L656" s="263"/>
      <c r="M656" s="263"/>
      <c r="N656" s="263"/>
      <c r="O656" s="263"/>
    </row>
    <row r="657" spans="1:15">
      <c r="A657" s="273"/>
      <c r="C657" s="275"/>
      <c r="D657" s="275"/>
      <c r="E657" s="263"/>
      <c r="F657" s="263"/>
      <c r="G657" s="264"/>
      <c r="H657" s="263"/>
      <c r="I657" s="263"/>
      <c r="J657" s="263"/>
      <c r="K657" s="263"/>
      <c r="L657" s="263"/>
      <c r="M657" s="263"/>
      <c r="N657" s="263"/>
      <c r="O657" s="263"/>
    </row>
    <row r="658" spans="1:15">
      <c r="A658" s="273"/>
      <c r="C658" s="275"/>
      <c r="D658" s="275"/>
      <c r="E658" s="263"/>
      <c r="F658" s="263"/>
      <c r="G658" s="264"/>
      <c r="H658" s="263"/>
      <c r="I658" s="263"/>
      <c r="J658" s="263"/>
      <c r="K658" s="263"/>
      <c r="L658" s="263"/>
      <c r="M658" s="263"/>
      <c r="N658" s="263"/>
      <c r="O658" s="263"/>
    </row>
    <row r="659" spans="1:15">
      <c r="A659" s="273"/>
      <c r="C659" s="275"/>
      <c r="D659" s="275"/>
      <c r="E659" s="263"/>
      <c r="F659" s="263"/>
      <c r="G659" s="264"/>
      <c r="H659" s="263"/>
      <c r="I659" s="263"/>
      <c r="J659" s="263"/>
      <c r="K659" s="263"/>
      <c r="L659" s="263"/>
      <c r="M659" s="263"/>
      <c r="N659" s="263"/>
      <c r="O659" s="263"/>
    </row>
    <row r="660" spans="1:15">
      <c r="A660" s="273"/>
      <c r="C660" s="275"/>
      <c r="D660" s="275"/>
      <c r="E660" s="263"/>
      <c r="F660" s="263"/>
      <c r="G660" s="264"/>
      <c r="H660" s="263"/>
      <c r="I660" s="263"/>
      <c r="J660" s="263"/>
      <c r="K660" s="263"/>
      <c r="L660" s="263"/>
      <c r="M660" s="263"/>
      <c r="N660" s="263"/>
      <c r="O660" s="263"/>
    </row>
    <row r="661" spans="1:15">
      <c r="A661" s="273"/>
      <c r="C661" s="275"/>
      <c r="D661" s="275"/>
      <c r="E661" s="263"/>
      <c r="F661" s="263"/>
      <c r="G661" s="264"/>
      <c r="H661" s="263"/>
      <c r="I661" s="263"/>
      <c r="J661" s="263"/>
      <c r="K661" s="263"/>
      <c r="L661" s="263"/>
      <c r="M661" s="263"/>
      <c r="N661" s="263"/>
      <c r="O661" s="263"/>
    </row>
    <row r="662" spans="1:15">
      <c r="A662" s="273"/>
      <c r="C662" s="275"/>
      <c r="D662" s="275"/>
      <c r="E662" s="263"/>
      <c r="F662" s="263"/>
      <c r="G662" s="264"/>
      <c r="H662" s="263"/>
      <c r="I662" s="263"/>
      <c r="J662" s="263"/>
      <c r="K662" s="263"/>
      <c r="L662" s="263"/>
      <c r="M662" s="263"/>
      <c r="N662" s="263"/>
      <c r="O662" s="263"/>
    </row>
    <row r="663" spans="1:15">
      <c r="A663" s="273"/>
      <c r="C663" s="275"/>
      <c r="D663" s="275"/>
      <c r="E663" s="263"/>
      <c r="F663" s="263"/>
      <c r="G663" s="264"/>
      <c r="H663" s="263"/>
      <c r="I663" s="263"/>
      <c r="J663" s="263"/>
      <c r="K663" s="263"/>
      <c r="L663" s="263"/>
      <c r="M663" s="263"/>
      <c r="N663" s="263"/>
      <c r="O663" s="263"/>
    </row>
    <row r="664" spans="1:15">
      <c r="A664" s="273"/>
      <c r="C664" s="275"/>
      <c r="D664" s="275"/>
      <c r="E664" s="263"/>
      <c r="F664" s="263"/>
      <c r="G664" s="264"/>
      <c r="H664" s="263"/>
      <c r="I664" s="263"/>
      <c r="J664" s="263"/>
      <c r="K664" s="263"/>
      <c r="L664" s="263"/>
      <c r="M664" s="263"/>
      <c r="N664" s="263"/>
      <c r="O664" s="263"/>
    </row>
    <row r="665" spans="1:15">
      <c r="A665" s="273"/>
      <c r="C665" s="275"/>
      <c r="D665" s="275"/>
      <c r="E665" s="263"/>
      <c r="F665" s="263"/>
      <c r="G665" s="264"/>
      <c r="H665" s="263"/>
      <c r="I665" s="263"/>
      <c r="J665" s="263"/>
      <c r="K665" s="263"/>
      <c r="L665" s="263"/>
      <c r="M665" s="263"/>
      <c r="N665" s="263"/>
      <c r="O665" s="263"/>
    </row>
    <row r="666" spans="1:15">
      <c r="A666" s="273"/>
      <c r="C666" s="275"/>
      <c r="D666" s="275"/>
      <c r="E666" s="263"/>
      <c r="F666" s="263"/>
      <c r="G666" s="264"/>
      <c r="H666" s="263"/>
      <c r="I666" s="263"/>
      <c r="J666" s="263"/>
      <c r="K666" s="263"/>
      <c r="L666" s="263"/>
      <c r="M666" s="263"/>
      <c r="N666" s="263"/>
      <c r="O666" s="263"/>
    </row>
    <row r="667" spans="1:15">
      <c r="A667" s="273"/>
      <c r="C667" s="275"/>
      <c r="D667" s="275"/>
      <c r="E667" s="263"/>
      <c r="F667" s="263"/>
      <c r="G667" s="264"/>
      <c r="H667" s="263"/>
      <c r="I667" s="263"/>
      <c r="J667" s="263"/>
      <c r="K667" s="263"/>
      <c r="L667" s="263"/>
      <c r="M667" s="263"/>
      <c r="N667" s="263"/>
      <c r="O667" s="263"/>
    </row>
    <row r="668" spans="1:15">
      <c r="A668" s="273"/>
      <c r="C668" s="275"/>
      <c r="D668" s="275"/>
      <c r="E668" s="263"/>
      <c r="F668" s="263"/>
      <c r="G668" s="264"/>
      <c r="H668" s="263"/>
      <c r="I668" s="263"/>
      <c r="J668" s="263"/>
      <c r="K668" s="263"/>
      <c r="L668" s="263"/>
      <c r="M668" s="263"/>
      <c r="N668" s="263"/>
      <c r="O668" s="263"/>
    </row>
    <row r="669" spans="1:15">
      <c r="A669" s="273"/>
      <c r="C669" s="275"/>
      <c r="D669" s="275"/>
      <c r="E669" s="263"/>
      <c r="F669" s="263"/>
      <c r="G669" s="264"/>
      <c r="H669" s="263"/>
      <c r="I669" s="263"/>
      <c r="J669" s="263"/>
      <c r="K669" s="263"/>
      <c r="L669" s="263"/>
      <c r="M669" s="263"/>
      <c r="N669" s="263"/>
      <c r="O669" s="263"/>
    </row>
    <row r="670" spans="1:15">
      <c r="A670" s="273"/>
      <c r="C670" s="275"/>
      <c r="D670" s="275"/>
      <c r="E670" s="263"/>
      <c r="F670" s="263"/>
      <c r="G670" s="264"/>
      <c r="H670" s="263"/>
      <c r="I670" s="263"/>
      <c r="J670" s="263"/>
      <c r="K670" s="263"/>
      <c r="L670" s="263"/>
      <c r="M670" s="263"/>
      <c r="N670" s="263"/>
      <c r="O670" s="263"/>
    </row>
    <row r="671" spans="1:15">
      <c r="A671" s="273"/>
      <c r="C671" s="275"/>
      <c r="D671" s="275"/>
      <c r="E671" s="263"/>
      <c r="F671" s="263"/>
      <c r="G671" s="264"/>
      <c r="H671" s="263"/>
      <c r="I671" s="263"/>
      <c r="J671" s="263"/>
      <c r="K671" s="263"/>
      <c r="L671" s="263"/>
      <c r="M671" s="263"/>
      <c r="N671" s="263"/>
      <c r="O671" s="263"/>
    </row>
    <row r="672" spans="1:15">
      <c r="A672" s="273"/>
      <c r="C672" s="275"/>
      <c r="D672" s="275"/>
      <c r="E672" s="263"/>
      <c r="F672" s="263"/>
      <c r="G672" s="264"/>
      <c r="H672" s="263"/>
      <c r="I672" s="263"/>
      <c r="J672" s="263"/>
      <c r="K672" s="263"/>
      <c r="L672" s="263"/>
      <c r="M672" s="263"/>
      <c r="N672" s="263"/>
      <c r="O672" s="263"/>
    </row>
    <row r="673" spans="1:15">
      <c r="A673" s="273"/>
      <c r="C673" s="275"/>
      <c r="D673" s="275"/>
      <c r="E673" s="263"/>
      <c r="F673" s="263"/>
      <c r="G673" s="264"/>
      <c r="H673" s="263"/>
      <c r="I673" s="263"/>
      <c r="J673" s="263"/>
      <c r="K673" s="263"/>
      <c r="L673" s="263"/>
      <c r="M673" s="263"/>
      <c r="N673" s="263"/>
      <c r="O673" s="263"/>
    </row>
    <row r="674" spans="1:15">
      <c r="A674" s="273"/>
      <c r="C674" s="275"/>
      <c r="D674" s="275"/>
      <c r="E674" s="263"/>
      <c r="F674" s="263"/>
      <c r="G674" s="264"/>
      <c r="H674" s="263"/>
      <c r="I674" s="263"/>
      <c r="J674" s="263"/>
      <c r="K674" s="263"/>
      <c r="L674" s="263"/>
      <c r="M674" s="263"/>
      <c r="N674" s="263"/>
      <c r="O674" s="263"/>
    </row>
    <row r="675" spans="1:15">
      <c r="A675" s="273"/>
      <c r="C675" s="275"/>
      <c r="D675" s="275"/>
      <c r="E675" s="263"/>
      <c r="F675" s="263"/>
      <c r="G675" s="264"/>
      <c r="H675" s="263"/>
      <c r="I675" s="263"/>
      <c r="J675" s="263"/>
      <c r="K675" s="263"/>
      <c r="L675" s="263"/>
      <c r="M675" s="263"/>
      <c r="N675" s="263"/>
      <c r="O675" s="263"/>
    </row>
    <row r="676" spans="1:15">
      <c r="A676" s="273"/>
      <c r="C676" s="275"/>
      <c r="D676" s="275"/>
      <c r="E676" s="263"/>
      <c r="F676" s="263"/>
      <c r="G676" s="264"/>
      <c r="H676" s="263"/>
      <c r="I676" s="263"/>
      <c r="J676" s="263"/>
      <c r="K676" s="263"/>
      <c r="L676" s="263"/>
      <c r="M676" s="263"/>
      <c r="N676" s="263"/>
      <c r="O676" s="263"/>
    </row>
    <row r="677" spans="1:15">
      <c r="A677" s="273"/>
      <c r="C677" s="275"/>
      <c r="D677" s="275"/>
      <c r="E677" s="263"/>
      <c r="F677" s="263"/>
      <c r="G677" s="264"/>
      <c r="H677" s="263"/>
      <c r="I677" s="263"/>
      <c r="J677" s="263"/>
      <c r="K677" s="263"/>
      <c r="L677" s="263"/>
      <c r="M677" s="263"/>
      <c r="N677" s="263"/>
      <c r="O677" s="263"/>
    </row>
    <row r="678" spans="1:15">
      <c r="A678" s="273"/>
      <c r="C678" s="275"/>
      <c r="D678" s="275"/>
      <c r="E678" s="263"/>
      <c r="F678" s="263"/>
      <c r="G678" s="264"/>
      <c r="H678" s="263"/>
      <c r="I678" s="263"/>
      <c r="J678" s="263"/>
      <c r="K678" s="263"/>
      <c r="L678" s="263"/>
      <c r="M678" s="263"/>
      <c r="N678" s="263"/>
      <c r="O678" s="263"/>
    </row>
    <row r="679" spans="1:15">
      <c r="A679" s="273"/>
      <c r="C679" s="275"/>
      <c r="D679" s="275"/>
      <c r="E679" s="263"/>
      <c r="F679" s="263"/>
      <c r="G679" s="264"/>
      <c r="H679" s="263"/>
      <c r="I679" s="263"/>
      <c r="J679" s="263"/>
      <c r="K679" s="263"/>
      <c r="L679" s="263"/>
      <c r="M679" s="263"/>
      <c r="N679" s="263"/>
      <c r="O679" s="263"/>
    </row>
    <row r="680" spans="1:15">
      <c r="A680" s="273"/>
      <c r="C680" s="275"/>
      <c r="D680" s="275"/>
      <c r="E680" s="263"/>
      <c r="F680" s="263"/>
      <c r="G680" s="264"/>
      <c r="H680" s="263"/>
      <c r="I680" s="263"/>
      <c r="J680" s="263"/>
      <c r="K680" s="263"/>
      <c r="L680" s="263"/>
      <c r="M680" s="263"/>
      <c r="N680" s="263"/>
      <c r="O680" s="263"/>
    </row>
    <row r="681" spans="1:15">
      <c r="A681" s="273"/>
      <c r="C681" s="275"/>
      <c r="D681" s="275"/>
      <c r="E681" s="263"/>
      <c r="F681" s="263"/>
      <c r="G681" s="264"/>
      <c r="H681" s="263"/>
      <c r="I681" s="263"/>
      <c r="J681" s="263"/>
      <c r="K681" s="263"/>
      <c r="L681" s="263"/>
      <c r="M681" s="263"/>
      <c r="N681" s="263"/>
      <c r="O681" s="263"/>
    </row>
    <row r="682" spans="1:15">
      <c r="A682" s="273"/>
      <c r="C682" s="275"/>
      <c r="D682" s="275"/>
      <c r="E682" s="263"/>
      <c r="F682" s="263"/>
      <c r="G682" s="264"/>
      <c r="H682" s="263"/>
      <c r="I682" s="263"/>
      <c r="J682" s="263"/>
      <c r="K682" s="263"/>
      <c r="L682" s="263"/>
      <c r="M682" s="263"/>
      <c r="N682" s="263"/>
      <c r="O682" s="263"/>
    </row>
    <row r="683" spans="1:15">
      <c r="A683" s="273"/>
      <c r="C683" s="275"/>
      <c r="D683" s="275"/>
      <c r="E683" s="263"/>
      <c r="F683" s="263"/>
      <c r="G683" s="264"/>
      <c r="H683" s="263"/>
      <c r="I683" s="263"/>
      <c r="J683" s="263"/>
      <c r="K683" s="263"/>
      <c r="L683" s="263"/>
      <c r="M683" s="263"/>
      <c r="N683" s="263"/>
      <c r="O683" s="263"/>
    </row>
    <row r="684" spans="1:15">
      <c r="A684" s="273"/>
      <c r="C684" s="275"/>
      <c r="D684" s="275"/>
      <c r="E684" s="263"/>
      <c r="F684" s="263"/>
      <c r="G684" s="264"/>
      <c r="H684" s="263"/>
      <c r="I684" s="263"/>
      <c r="J684" s="263"/>
      <c r="K684" s="263"/>
      <c r="L684" s="263"/>
      <c r="M684" s="263"/>
      <c r="N684" s="263"/>
      <c r="O684" s="263"/>
    </row>
    <row r="685" spans="1:15">
      <c r="A685" s="273"/>
      <c r="C685" s="275"/>
      <c r="D685" s="275"/>
      <c r="E685" s="263"/>
      <c r="F685" s="263"/>
      <c r="G685" s="264"/>
      <c r="H685" s="263"/>
      <c r="I685" s="263"/>
      <c r="J685" s="263"/>
      <c r="K685" s="263"/>
      <c r="L685" s="263"/>
      <c r="M685" s="263"/>
      <c r="N685" s="263"/>
      <c r="O685" s="263"/>
    </row>
    <row r="686" spans="1:15">
      <c r="A686" s="273"/>
      <c r="C686" s="275"/>
      <c r="D686" s="275"/>
      <c r="E686" s="263"/>
      <c r="F686" s="263"/>
      <c r="G686" s="264"/>
      <c r="H686" s="263"/>
      <c r="I686" s="263"/>
      <c r="J686" s="263"/>
      <c r="K686" s="263"/>
      <c r="L686" s="263"/>
      <c r="M686" s="263"/>
      <c r="N686" s="263"/>
      <c r="O686" s="263"/>
    </row>
    <row r="687" spans="1:15">
      <c r="A687" s="273"/>
      <c r="C687" s="275"/>
      <c r="D687" s="275"/>
      <c r="E687" s="263"/>
      <c r="F687" s="263"/>
      <c r="G687" s="264"/>
      <c r="H687" s="263"/>
      <c r="I687" s="263"/>
      <c r="J687" s="263"/>
      <c r="K687" s="263"/>
      <c r="L687" s="263"/>
      <c r="M687" s="263"/>
      <c r="N687" s="263"/>
      <c r="O687" s="263"/>
    </row>
    <row r="688" spans="1:15">
      <c r="A688" s="273"/>
      <c r="C688" s="275"/>
      <c r="D688" s="275"/>
      <c r="E688" s="263"/>
      <c r="F688" s="263"/>
      <c r="G688" s="264"/>
      <c r="H688" s="263"/>
      <c r="I688" s="263"/>
      <c r="J688" s="263"/>
      <c r="K688" s="263"/>
      <c r="L688" s="263"/>
      <c r="M688" s="263"/>
      <c r="N688" s="263"/>
      <c r="O688" s="263"/>
    </row>
    <row r="689" spans="1:15">
      <c r="A689" s="273"/>
      <c r="C689" s="275"/>
      <c r="D689" s="275"/>
      <c r="E689" s="263"/>
      <c r="F689" s="263"/>
      <c r="G689" s="264"/>
      <c r="H689" s="263"/>
      <c r="I689" s="263"/>
      <c r="J689" s="263"/>
      <c r="K689" s="263"/>
      <c r="L689" s="263"/>
      <c r="M689" s="263"/>
      <c r="N689" s="263"/>
      <c r="O689" s="263"/>
    </row>
    <row r="690" spans="1:15">
      <c r="A690" s="273"/>
      <c r="C690" s="275"/>
      <c r="D690" s="275"/>
      <c r="E690" s="263"/>
      <c r="F690" s="263"/>
      <c r="G690" s="264"/>
      <c r="H690" s="263"/>
      <c r="I690" s="263"/>
      <c r="J690" s="263"/>
      <c r="K690" s="263"/>
      <c r="L690" s="263"/>
      <c r="M690" s="263"/>
      <c r="N690" s="263"/>
      <c r="O690" s="263"/>
    </row>
    <row r="691" spans="1:15">
      <c r="A691" s="273"/>
      <c r="C691" s="275"/>
      <c r="D691" s="275"/>
      <c r="E691" s="263"/>
      <c r="F691" s="263"/>
      <c r="G691" s="264"/>
      <c r="H691" s="263"/>
      <c r="I691" s="263"/>
      <c r="J691" s="263"/>
      <c r="K691" s="263"/>
      <c r="L691" s="263"/>
      <c r="M691" s="263"/>
      <c r="N691" s="263"/>
      <c r="O691" s="263"/>
    </row>
    <row r="692" spans="1:15">
      <c r="A692" s="273"/>
      <c r="C692" s="275"/>
      <c r="D692" s="275"/>
      <c r="E692" s="263"/>
      <c r="F692" s="263"/>
      <c r="G692" s="264"/>
      <c r="H692" s="263"/>
      <c r="I692" s="263"/>
      <c r="J692" s="263"/>
      <c r="K692" s="263"/>
      <c r="L692" s="263"/>
      <c r="M692" s="263"/>
      <c r="N692" s="263"/>
      <c r="O692" s="263"/>
    </row>
    <row r="693" spans="1:15">
      <c r="A693" s="273"/>
      <c r="C693" s="275"/>
      <c r="D693" s="275"/>
      <c r="E693" s="263"/>
      <c r="F693" s="263"/>
      <c r="G693" s="264"/>
      <c r="H693" s="263"/>
      <c r="I693" s="263"/>
      <c r="J693" s="263"/>
      <c r="K693" s="263"/>
      <c r="L693" s="263"/>
      <c r="M693" s="263"/>
      <c r="N693" s="263"/>
      <c r="O693" s="263"/>
    </row>
    <row r="694" spans="1:15">
      <c r="A694" s="273"/>
      <c r="C694" s="275"/>
      <c r="D694" s="275"/>
      <c r="E694" s="263"/>
      <c r="F694" s="263"/>
      <c r="G694" s="264"/>
      <c r="H694" s="263"/>
      <c r="I694" s="263"/>
      <c r="J694" s="263"/>
      <c r="K694" s="263"/>
      <c r="L694" s="263"/>
      <c r="M694" s="263"/>
      <c r="N694" s="263"/>
      <c r="O694" s="263"/>
    </row>
    <row r="695" spans="1:15">
      <c r="A695" s="273"/>
      <c r="C695" s="275"/>
      <c r="D695" s="275"/>
      <c r="E695" s="263"/>
      <c r="F695" s="263"/>
      <c r="G695" s="264"/>
      <c r="H695" s="263"/>
      <c r="I695" s="263"/>
      <c r="J695" s="263"/>
      <c r="K695" s="263"/>
      <c r="L695" s="263"/>
      <c r="M695" s="263"/>
      <c r="N695" s="263"/>
      <c r="O695" s="263"/>
    </row>
    <row r="696" spans="1:15">
      <c r="A696" s="273"/>
      <c r="C696" s="275"/>
      <c r="D696" s="275"/>
      <c r="E696" s="263"/>
      <c r="F696" s="263"/>
      <c r="G696" s="264"/>
      <c r="H696" s="263"/>
      <c r="I696" s="263"/>
      <c r="J696" s="263"/>
      <c r="K696" s="263"/>
      <c r="L696" s="263"/>
      <c r="M696" s="263"/>
      <c r="N696" s="263"/>
      <c r="O696" s="263"/>
    </row>
    <row r="697" spans="1:15">
      <c r="A697" s="273"/>
      <c r="C697" s="275"/>
      <c r="D697" s="275"/>
      <c r="E697" s="263"/>
      <c r="F697" s="263"/>
      <c r="G697" s="264"/>
      <c r="H697" s="263"/>
      <c r="I697" s="263"/>
      <c r="J697" s="263"/>
      <c r="K697" s="263"/>
      <c r="L697" s="263"/>
      <c r="M697" s="263"/>
      <c r="N697" s="263"/>
      <c r="O697" s="263"/>
    </row>
    <row r="698" spans="1:15">
      <c r="A698" s="273"/>
      <c r="C698" s="275"/>
      <c r="D698" s="275"/>
      <c r="E698" s="263"/>
      <c r="F698" s="263"/>
      <c r="G698" s="264"/>
      <c r="H698" s="263"/>
      <c r="I698" s="263"/>
      <c r="J698" s="263"/>
      <c r="K698" s="263"/>
      <c r="L698" s="263"/>
      <c r="M698" s="263"/>
      <c r="N698" s="263"/>
      <c r="O698" s="263"/>
    </row>
    <row r="699" spans="1:15">
      <c r="A699" s="273"/>
      <c r="C699" s="275"/>
      <c r="D699" s="275"/>
      <c r="E699" s="263"/>
      <c r="F699" s="263"/>
      <c r="G699" s="264"/>
      <c r="H699" s="263"/>
      <c r="I699" s="263"/>
      <c r="J699" s="263"/>
      <c r="K699" s="263"/>
      <c r="L699" s="263"/>
      <c r="M699" s="263"/>
      <c r="N699" s="263"/>
      <c r="O699" s="263"/>
    </row>
    <row r="700" spans="1:15">
      <c r="A700" s="273"/>
      <c r="C700" s="275"/>
      <c r="D700" s="275"/>
      <c r="E700" s="263"/>
      <c r="F700" s="263"/>
      <c r="G700" s="264"/>
      <c r="H700" s="263"/>
      <c r="I700" s="263"/>
      <c r="J700" s="263"/>
      <c r="K700" s="263"/>
      <c r="L700" s="263"/>
      <c r="M700" s="263"/>
      <c r="N700" s="263"/>
      <c r="O700" s="263"/>
    </row>
    <row r="701" spans="1:15">
      <c r="A701" s="273"/>
      <c r="C701" s="275"/>
      <c r="D701" s="275"/>
      <c r="E701" s="263"/>
      <c r="F701" s="263"/>
      <c r="G701" s="264"/>
      <c r="H701" s="263"/>
      <c r="I701" s="263"/>
      <c r="J701" s="263"/>
      <c r="K701" s="263"/>
      <c r="L701" s="263"/>
      <c r="M701" s="263"/>
      <c r="N701" s="263"/>
      <c r="O701" s="263"/>
    </row>
    <row r="702" spans="1:15">
      <c r="A702" s="273"/>
      <c r="C702" s="275"/>
      <c r="D702" s="275"/>
      <c r="E702" s="263"/>
      <c r="F702" s="263"/>
      <c r="G702" s="264"/>
      <c r="H702" s="263"/>
      <c r="I702" s="263"/>
      <c r="J702" s="263"/>
      <c r="K702" s="263"/>
      <c r="L702" s="263"/>
      <c r="M702" s="263"/>
      <c r="N702" s="263"/>
      <c r="O702" s="263"/>
    </row>
    <row r="703" spans="1:15">
      <c r="A703" s="273"/>
      <c r="C703" s="275"/>
      <c r="D703" s="275"/>
      <c r="E703" s="263"/>
      <c r="F703" s="263"/>
      <c r="G703" s="264"/>
      <c r="H703" s="263"/>
      <c r="I703" s="263"/>
      <c r="J703" s="263"/>
      <c r="K703" s="263"/>
      <c r="L703" s="263"/>
      <c r="M703" s="263"/>
      <c r="N703" s="263"/>
      <c r="O703" s="263"/>
    </row>
    <row r="704" spans="1:15">
      <c r="A704" s="273"/>
      <c r="C704" s="275"/>
      <c r="D704" s="275"/>
      <c r="E704" s="263"/>
      <c r="F704" s="263"/>
      <c r="G704" s="264"/>
      <c r="H704" s="263"/>
      <c r="I704" s="263"/>
      <c r="J704" s="263"/>
      <c r="K704" s="263"/>
      <c r="L704" s="263"/>
      <c r="M704" s="263"/>
      <c r="N704" s="263"/>
      <c r="O704" s="263"/>
    </row>
    <row r="705" spans="1:15">
      <c r="A705" s="273"/>
      <c r="C705" s="275"/>
      <c r="D705" s="275"/>
      <c r="E705" s="263"/>
      <c r="F705" s="263"/>
      <c r="G705" s="264"/>
      <c r="H705" s="263"/>
      <c r="I705" s="263"/>
      <c r="J705" s="263"/>
      <c r="K705" s="263"/>
      <c r="L705" s="263"/>
      <c r="M705" s="263"/>
      <c r="N705" s="263"/>
      <c r="O705" s="263"/>
    </row>
    <row r="706" spans="1:15">
      <c r="A706" s="273"/>
      <c r="C706" s="275"/>
      <c r="D706" s="275"/>
      <c r="E706" s="263"/>
      <c r="F706" s="263"/>
      <c r="G706" s="264"/>
      <c r="H706" s="263"/>
      <c r="I706" s="263"/>
      <c r="J706" s="263"/>
      <c r="K706" s="263"/>
      <c r="L706" s="263"/>
      <c r="M706" s="263"/>
      <c r="N706" s="263"/>
      <c r="O706" s="263"/>
    </row>
    <row r="707" spans="1:15">
      <c r="A707" s="273"/>
      <c r="C707" s="275"/>
      <c r="D707" s="275"/>
      <c r="E707" s="263"/>
      <c r="F707" s="263"/>
      <c r="G707" s="264"/>
      <c r="H707" s="263"/>
      <c r="I707" s="263"/>
      <c r="J707" s="263"/>
      <c r="K707" s="263"/>
      <c r="L707" s="263"/>
      <c r="M707" s="263"/>
      <c r="N707" s="263"/>
      <c r="O707" s="263"/>
    </row>
    <row r="708" spans="1:15">
      <c r="A708" s="273"/>
      <c r="C708" s="275"/>
      <c r="D708" s="275"/>
      <c r="E708" s="263"/>
      <c r="F708" s="263"/>
      <c r="G708" s="264"/>
      <c r="H708" s="263"/>
      <c r="I708" s="263"/>
      <c r="J708" s="263"/>
      <c r="K708" s="263"/>
      <c r="L708" s="263"/>
      <c r="M708" s="263"/>
      <c r="N708" s="263"/>
      <c r="O708" s="263"/>
    </row>
    <row r="709" spans="1:15">
      <c r="A709" s="273"/>
      <c r="C709" s="275"/>
      <c r="D709" s="275"/>
      <c r="E709" s="263"/>
      <c r="F709" s="263"/>
      <c r="G709" s="264"/>
      <c r="H709" s="263"/>
      <c r="I709" s="263"/>
      <c r="J709" s="263"/>
      <c r="K709" s="263"/>
      <c r="L709" s="263"/>
      <c r="M709" s="263"/>
      <c r="N709" s="263"/>
      <c r="O709" s="263"/>
    </row>
    <row r="710" spans="1:15">
      <c r="A710" s="273"/>
      <c r="C710" s="275"/>
      <c r="D710" s="275"/>
      <c r="E710" s="263"/>
      <c r="F710" s="263"/>
      <c r="G710" s="264"/>
      <c r="H710" s="263"/>
      <c r="I710" s="263"/>
      <c r="J710" s="263"/>
      <c r="K710" s="263"/>
      <c r="L710" s="263"/>
      <c r="M710" s="263"/>
      <c r="N710" s="263"/>
      <c r="O710" s="263"/>
    </row>
    <row r="711" spans="1:15">
      <c r="A711" s="273"/>
      <c r="C711" s="275"/>
      <c r="D711" s="275"/>
      <c r="E711" s="263"/>
      <c r="F711" s="263"/>
      <c r="G711" s="264"/>
      <c r="H711" s="263"/>
      <c r="I711" s="263"/>
      <c r="J711" s="263"/>
      <c r="K711" s="263"/>
      <c r="L711" s="263"/>
      <c r="M711" s="263"/>
      <c r="N711" s="263"/>
      <c r="O711" s="263"/>
    </row>
    <row r="712" spans="1:15">
      <c r="A712" s="273"/>
      <c r="C712" s="275"/>
      <c r="D712" s="275"/>
      <c r="E712" s="263"/>
      <c r="F712" s="263"/>
      <c r="G712" s="264"/>
      <c r="H712" s="263"/>
      <c r="I712" s="263"/>
      <c r="J712" s="263"/>
      <c r="K712" s="263"/>
      <c r="L712" s="263"/>
      <c r="M712" s="263"/>
      <c r="N712" s="263"/>
      <c r="O712" s="263"/>
    </row>
    <row r="713" spans="1:15">
      <c r="A713" s="273"/>
      <c r="C713" s="275"/>
      <c r="D713" s="275"/>
      <c r="E713" s="263"/>
      <c r="F713" s="263"/>
      <c r="G713" s="264"/>
      <c r="H713" s="263"/>
      <c r="I713" s="263"/>
      <c r="J713" s="263"/>
      <c r="K713" s="263"/>
      <c r="L713" s="263"/>
      <c r="M713" s="263"/>
      <c r="N713" s="263"/>
      <c r="O713" s="263"/>
    </row>
    <row r="714" spans="1:15">
      <c r="A714" s="273"/>
      <c r="C714" s="275"/>
      <c r="D714" s="275"/>
      <c r="E714" s="263"/>
      <c r="F714" s="263"/>
      <c r="G714" s="264"/>
      <c r="H714" s="263"/>
      <c r="I714" s="263"/>
      <c r="J714" s="263"/>
      <c r="K714" s="263"/>
      <c r="L714" s="263"/>
      <c r="M714" s="263"/>
      <c r="N714" s="263"/>
      <c r="O714" s="263"/>
    </row>
    <row r="715" spans="1:15">
      <c r="A715" s="273"/>
      <c r="C715" s="275"/>
      <c r="D715" s="275"/>
      <c r="E715" s="263"/>
      <c r="F715" s="263"/>
      <c r="G715" s="264"/>
      <c r="H715" s="263"/>
      <c r="I715" s="263"/>
      <c r="J715" s="263"/>
      <c r="K715" s="263"/>
      <c r="L715" s="263"/>
      <c r="M715" s="263"/>
      <c r="N715" s="263"/>
      <c r="O715" s="263"/>
    </row>
    <row r="716" spans="1:15">
      <c r="A716" s="273"/>
      <c r="C716" s="275"/>
      <c r="D716" s="275"/>
      <c r="E716" s="263"/>
      <c r="F716" s="263"/>
      <c r="G716" s="264"/>
      <c r="H716" s="263"/>
      <c r="I716" s="263"/>
      <c r="J716" s="263"/>
      <c r="K716" s="263"/>
      <c r="L716" s="263"/>
      <c r="M716" s="263"/>
      <c r="N716" s="263"/>
      <c r="O716" s="263"/>
    </row>
    <row r="717" spans="1:15">
      <c r="A717" s="273"/>
      <c r="C717" s="275"/>
      <c r="D717" s="275"/>
      <c r="E717" s="263"/>
      <c r="F717" s="263"/>
      <c r="G717" s="264"/>
      <c r="H717" s="263"/>
      <c r="I717" s="263"/>
      <c r="J717" s="263"/>
      <c r="K717" s="263"/>
      <c r="L717" s="263"/>
      <c r="M717" s="263"/>
      <c r="N717" s="263"/>
      <c r="O717" s="263"/>
    </row>
    <row r="718" spans="1:15">
      <c r="A718" s="273"/>
      <c r="C718" s="275"/>
      <c r="D718" s="275"/>
      <c r="E718" s="263"/>
      <c r="F718" s="263"/>
      <c r="G718" s="264"/>
      <c r="H718" s="263"/>
      <c r="I718" s="263"/>
      <c r="J718" s="263"/>
      <c r="K718" s="263"/>
      <c r="L718" s="263"/>
      <c r="M718" s="263"/>
      <c r="N718" s="263"/>
      <c r="O718" s="263"/>
    </row>
    <row r="719" spans="1:15">
      <c r="A719" s="273"/>
      <c r="C719" s="275"/>
      <c r="D719" s="275"/>
      <c r="E719" s="263"/>
      <c r="F719" s="263"/>
      <c r="G719" s="264"/>
      <c r="H719" s="263"/>
      <c r="I719" s="263"/>
      <c r="J719" s="263"/>
      <c r="K719" s="263"/>
      <c r="L719" s="263"/>
      <c r="M719" s="263"/>
      <c r="N719" s="263"/>
      <c r="O719" s="263"/>
    </row>
    <row r="720" spans="1:15">
      <c r="A720" s="273"/>
      <c r="C720" s="275"/>
      <c r="D720" s="275"/>
      <c r="E720" s="263"/>
      <c r="F720" s="263"/>
      <c r="G720" s="264"/>
      <c r="H720" s="263"/>
      <c r="I720" s="263"/>
      <c r="J720" s="263"/>
      <c r="K720" s="263"/>
      <c r="L720" s="263"/>
      <c r="M720" s="263"/>
      <c r="N720" s="263"/>
      <c r="O720" s="263"/>
    </row>
    <row r="721" spans="1:15">
      <c r="A721" s="273"/>
      <c r="C721" s="275"/>
      <c r="D721" s="275"/>
      <c r="E721" s="263"/>
      <c r="F721" s="263"/>
      <c r="G721" s="264"/>
      <c r="H721" s="263"/>
      <c r="I721" s="263"/>
      <c r="J721" s="263"/>
      <c r="K721" s="263"/>
      <c r="L721" s="263"/>
      <c r="M721" s="263"/>
      <c r="N721" s="263"/>
      <c r="O721" s="263"/>
    </row>
    <row r="722" spans="1:15">
      <c r="A722" s="273"/>
      <c r="C722" s="275"/>
      <c r="D722" s="275"/>
      <c r="E722" s="263"/>
      <c r="F722" s="263"/>
      <c r="G722" s="264"/>
      <c r="H722" s="263"/>
      <c r="I722" s="263"/>
      <c r="J722" s="263"/>
      <c r="K722" s="263"/>
      <c r="L722" s="263"/>
      <c r="M722" s="263"/>
      <c r="N722" s="263"/>
      <c r="O722" s="263"/>
    </row>
    <row r="723" spans="1:15">
      <c r="A723" s="273"/>
      <c r="C723" s="275"/>
      <c r="D723" s="275"/>
      <c r="E723" s="263"/>
      <c r="F723" s="263"/>
      <c r="G723" s="264"/>
      <c r="H723" s="263"/>
      <c r="I723" s="263"/>
      <c r="J723" s="263"/>
      <c r="K723" s="263"/>
      <c r="L723" s="263"/>
      <c r="M723" s="263"/>
      <c r="N723" s="263"/>
      <c r="O723" s="263"/>
    </row>
    <row r="724" spans="1:15">
      <c r="A724" s="273"/>
      <c r="C724" s="275"/>
      <c r="D724" s="275"/>
      <c r="E724" s="263"/>
      <c r="F724" s="263"/>
      <c r="G724" s="264"/>
      <c r="H724" s="263"/>
      <c r="I724" s="263"/>
      <c r="J724" s="263"/>
      <c r="K724" s="263"/>
      <c r="L724" s="263"/>
      <c r="M724" s="263"/>
      <c r="N724" s="263"/>
      <c r="O724" s="263"/>
    </row>
    <row r="725" spans="1:15">
      <c r="A725" s="273"/>
      <c r="C725" s="275"/>
      <c r="D725" s="275"/>
      <c r="E725" s="263"/>
      <c r="F725" s="263"/>
      <c r="G725" s="264"/>
      <c r="H725" s="263"/>
      <c r="I725" s="263"/>
      <c r="J725" s="263"/>
      <c r="K725" s="263"/>
      <c r="L725" s="263"/>
      <c r="M725" s="263"/>
      <c r="N725" s="263"/>
      <c r="O725" s="263"/>
    </row>
    <row r="726" spans="1:15">
      <c r="A726" s="273"/>
      <c r="C726" s="275"/>
      <c r="D726" s="275"/>
      <c r="E726" s="263"/>
      <c r="F726" s="263"/>
      <c r="G726" s="264"/>
      <c r="H726" s="263"/>
      <c r="I726" s="263"/>
      <c r="J726" s="263"/>
      <c r="K726" s="263"/>
      <c r="L726" s="263"/>
      <c r="M726" s="263"/>
      <c r="N726" s="263"/>
      <c r="O726" s="263"/>
    </row>
    <row r="727" spans="1:15">
      <c r="A727" s="273"/>
      <c r="C727" s="275"/>
      <c r="D727" s="275"/>
      <c r="E727" s="263"/>
      <c r="F727" s="263"/>
      <c r="G727" s="264"/>
      <c r="H727" s="263"/>
      <c r="I727" s="263"/>
      <c r="J727" s="263"/>
      <c r="K727" s="263"/>
      <c r="L727" s="263"/>
      <c r="M727" s="263"/>
      <c r="N727" s="263"/>
      <c r="O727" s="263"/>
    </row>
    <row r="728" spans="1:15">
      <c r="A728" s="273"/>
      <c r="C728" s="275"/>
      <c r="D728" s="275"/>
      <c r="E728" s="263"/>
      <c r="F728" s="263"/>
      <c r="G728" s="264"/>
      <c r="H728" s="263"/>
      <c r="I728" s="263"/>
      <c r="J728" s="263"/>
      <c r="K728" s="263"/>
      <c r="L728" s="263"/>
      <c r="M728" s="263"/>
      <c r="N728" s="263"/>
      <c r="O728" s="263"/>
    </row>
    <row r="729" spans="1:15">
      <c r="A729" s="273"/>
      <c r="C729" s="275"/>
      <c r="D729" s="275"/>
      <c r="E729" s="263"/>
      <c r="F729" s="263"/>
      <c r="G729" s="264"/>
      <c r="H729" s="263"/>
      <c r="I729" s="263"/>
      <c r="J729" s="263"/>
      <c r="K729" s="263"/>
      <c r="L729" s="263"/>
      <c r="M729" s="263"/>
      <c r="N729" s="263"/>
      <c r="O729" s="263"/>
    </row>
    <row r="730" spans="1:15">
      <c r="A730" s="273"/>
      <c r="C730" s="275"/>
      <c r="D730" s="275"/>
      <c r="E730" s="263"/>
      <c r="F730" s="263"/>
      <c r="G730" s="264"/>
      <c r="H730" s="263"/>
      <c r="I730" s="263"/>
      <c r="J730" s="263"/>
      <c r="K730" s="263"/>
      <c r="L730" s="263"/>
      <c r="M730" s="263"/>
      <c r="N730" s="263"/>
      <c r="O730" s="263"/>
    </row>
    <row r="731" spans="1:15">
      <c r="A731" s="273"/>
      <c r="C731" s="275"/>
      <c r="D731" s="275"/>
      <c r="E731" s="263"/>
      <c r="F731" s="263"/>
      <c r="G731" s="264"/>
      <c r="H731" s="263"/>
      <c r="I731" s="263"/>
      <c r="J731" s="263"/>
      <c r="K731" s="263"/>
      <c r="L731" s="263"/>
      <c r="M731" s="263"/>
      <c r="N731" s="263"/>
      <c r="O731" s="263"/>
    </row>
    <row r="732" spans="1:15">
      <c r="A732" s="273"/>
      <c r="C732" s="275"/>
      <c r="D732" s="275"/>
      <c r="E732" s="263"/>
      <c r="F732" s="263"/>
      <c r="G732" s="264"/>
      <c r="H732" s="263"/>
      <c r="I732" s="263"/>
      <c r="J732" s="263"/>
      <c r="K732" s="263"/>
      <c r="L732" s="263"/>
      <c r="M732" s="263"/>
      <c r="N732" s="263"/>
      <c r="O732" s="263"/>
    </row>
    <row r="733" spans="1:15">
      <c r="A733" s="273"/>
      <c r="C733" s="275"/>
      <c r="D733" s="275"/>
      <c r="E733" s="263"/>
      <c r="F733" s="263"/>
      <c r="G733" s="264"/>
      <c r="H733" s="263"/>
      <c r="I733" s="263"/>
      <c r="J733" s="263"/>
      <c r="K733" s="263"/>
      <c r="L733" s="263"/>
      <c r="M733" s="263"/>
      <c r="N733" s="263"/>
      <c r="O733" s="263"/>
    </row>
    <row r="734" spans="1:15">
      <c r="A734" s="273"/>
      <c r="C734" s="275"/>
      <c r="D734" s="275"/>
      <c r="E734" s="263"/>
      <c r="F734" s="263"/>
      <c r="G734" s="264"/>
      <c r="H734" s="263"/>
      <c r="I734" s="263"/>
      <c r="J734" s="263"/>
      <c r="K734" s="263"/>
      <c r="L734" s="263"/>
      <c r="M734" s="263"/>
      <c r="N734" s="263"/>
      <c r="O734" s="263"/>
    </row>
    <row r="735" spans="1:15">
      <c r="A735" s="273"/>
      <c r="C735" s="275"/>
      <c r="D735" s="275"/>
      <c r="E735" s="263"/>
      <c r="F735" s="263"/>
      <c r="G735" s="264"/>
      <c r="H735" s="263"/>
      <c r="I735" s="263"/>
      <c r="J735" s="263"/>
      <c r="K735" s="263"/>
      <c r="L735" s="263"/>
      <c r="M735" s="263"/>
      <c r="N735" s="263"/>
      <c r="O735" s="263"/>
    </row>
    <row r="736" spans="1:15">
      <c r="A736" s="273"/>
      <c r="C736" s="275"/>
      <c r="D736" s="275"/>
      <c r="E736" s="263"/>
      <c r="F736" s="263"/>
      <c r="G736" s="264"/>
      <c r="H736" s="263"/>
      <c r="I736" s="263"/>
      <c r="J736" s="263"/>
      <c r="K736" s="263"/>
      <c r="L736" s="263"/>
      <c r="M736" s="263"/>
      <c r="N736" s="263"/>
      <c r="O736" s="263"/>
    </row>
    <row r="737" spans="1:15">
      <c r="A737" s="273"/>
      <c r="C737" s="275"/>
      <c r="D737" s="275"/>
      <c r="E737" s="263"/>
      <c r="F737" s="263"/>
      <c r="G737" s="264"/>
      <c r="H737" s="263"/>
      <c r="I737" s="263"/>
      <c r="J737" s="263"/>
      <c r="K737" s="263"/>
      <c r="L737" s="263"/>
      <c r="M737" s="263"/>
      <c r="N737" s="263"/>
      <c r="O737" s="263"/>
    </row>
    <row r="738" spans="1:15">
      <c r="A738" s="273"/>
      <c r="C738" s="275"/>
      <c r="D738" s="275"/>
      <c r="E738" s="263"/>
      <c r="F738" s="263"/>
      <c r="G738" s="264"/>
      <c r="H738" s="263"/>
      <c r="I738" s="263"/>
      <c r="J738" s="263"/>
      <c r="K738" s="263"/>
      <c r="L738" s="263"/>
      <c r="M738" s="263"/>
      <c r="N738" s="263"/>
      <c r="O738" s="263"/>
    </row>
    <row r="739" spans="1:15">
      <c r="A739" s="273"/>
      <c r="C739" s="275"/>
      <c r="D739" s="275"/>
      <c r="E739" s="263"/>
      <c r="F739" s="263"/>
      <c r="G739" s="264"/>
      <c r="H739" s="263"/>
      <c r="I739" s="263"/>
      <c r="J739" s="263"/>
      <c r="K739" s="263"/>
      <c r="L739" s="263"/>
      <c r="M739" s="263"/>
      <c r="N739" s="263"/>
      <c r="O739" s="263"/>
    </row>
    <row r="740" spans="1:15">
      <c r="A740" s="273"/>
      <c r="C740" s="275"/>
      <c r="D740" s="275"/>
      <c r="E740" s="263"/>
      <c r="F740" s="263"/>
      <c r="G740" s="264"/>
      <c r="H740" s="263"/>
      <c r="I740" s="263"/>
      <c r="J740" s="263"/>
      <c r="K740" s="263"/>
      <c r="L740" s="263"/>
      <c r="M740" s="263"/>
      <c r="N740" s="263"/>
      <c r="O740" s="263"/>
    </row>
    <row r="741" spans="1:15">
      <c r="A741" s="273"/>
      <c r="C741" s="275"/>
      <c r="D741" s="275"/>
      <c r="E741" s="263"/>
      <c r="F741" s="263"/>
      <c r="G741" s="264"/>
      <c r="H741" s="263"/>
      <c r="I741" s="263"/>
      <c r="J741" s="263"/>
      <c r="K741" s="263"/>
      <c r="L741" s="263"/>
      <c r="M741" s="263"/>
      <c r="N741" s="263"/>
      <c r="O741" s="263"/>
    </row>
    <row r="742" spans="1:15">
      <c r="A742" s="273"/>
      <c r="C742" s="275"/>
      <c r="D742" s="275"/>
      <c r="E742" s="263"/>
      <c r="F742" s="263"/>
      <c r="G742" s="264"/>
      <c r="H742" s="263"/>
      <c r="I742" s="263"/>
      <c r="J742" s="263"/>
      <c r="K742" s="263"/>
      <c r="L742" s="263"/>
      <c r="M742" s="263"/>
      <c r="N742" s="263"/>
      <c r="O742" s="263"/>
    </row>
    <row r="743" spans="1:15">
      <c r="A743" s="273"/>
      <c r="C743" s="275"/>
      <c r="D743" s="275"/>
      <c r="E743" s="263"/>
      <c r="F743" s="263"/>
      <c r="G743" s="264"/>
      <c r="H743" s="263"/>
      <c r="I743" s="263"/>
      <c r="J743" s="263"/>
      <c r="K743" s="263"/>
      <c r="L743" s="263"/>
      <c r="M743" s="263"/>
      <c r="N743" s="263"/>
      <c r="O743" s="263"/>
    </row>
    <row r="744" spans="1:15">
      <c r="A744" s="273"/>
      <c r="C744" s="275"/>
      <c r="D744" s="275"/>
      <c r="E744" s="263"/>
      <c r="F744" s="263"/>
      <c r="G744" s="264"/>
      <c r="H744" s="263"/>
      <c r="I744" s="263"/>
      <c r="J744" s="263"/>
      <c r="K744" s="263"/>
      <c r="L744" s="263"/>
      <c r="M744" s="263"/>
      <c r="N744" s="263"/>
      <c r="O744" s="263"/>
    </row>
    <row r="745" spans="1:15">
      <c r="A745" s="273"/>
      <c r="C745" s="275"/>
      <c r="D745" s="275"/>
      <c r="E745" s="263"/>
      <c r="F745" s="263"/>
      <c r="G745" s="264"/>
      <c r="H745" s="263"/>
      <c r="I745" s="263"/>
      <c r="J745" s="263"/>
      <c r="K745" s="263"/>
      <c r="L745" s="263"/>
      <c r="M745" s="263"/>
      <c r="N745" s="263"/>
      <c r="O745" s="263"/>
    </row>
    <row r="746" spans="1:15">
      <c r="A746" s="273"/>
      <c r="C746" s="275"/>
      <c r="D746" s="275"/>
      <c r="E746" s="263"/>
      <c r="F746" s="263"/>
      <c r="G746" s="264"/>
      <c r="H746" s="263"/>
      <c r="I746" s="263"/>
      <c r="J746" s="263"/>
      <c r="K746" s="263"/>
      <c r="L746" s="263"/>
      <c r="M746" s="263"/>
      <c r="N746" s="263"/>
      <c r="O746" s="263"/>
    </row>
    <row r="747" spans="1:15">
      <c r="A747" s="273"/>
      <c r="C747" s="275"/>
      <c r="D747" s="275"/>
      <c r="E747" s="263"/>
      <c r="F747" s="263"/>
      <c r="G747" s="264"/>
      <c r="H747" s="263"/>
      <c r="I747" s="263"/>
      <c r="J747" s="263"/>
      <c r="K747" s="263"/>
      <c r="L747" s="263"/>
      <c r="M747" s="263"/>
      <c r="N747" s="263"/>
      <c r="O747" s="263"/>
    </row>
    <row r="748" spans="1:15">
      <c r="A748" s="273"/>
      <c r="C748" s="275"/>
      <c r="D748" s="275"/>
      <c r="E748" s="263"/>
      <c r="F748" s="263"/>
      <c r="G748" s="264"/>
      <c r="H748" s="263"/>
      <c r="I748" s="263"/>
      <c r="J748" s="263"/>
      <c r="K748" s="263"/>
      <c r="L748" s="263"/>
      <c r="M748" s="263"/>
      <c r="N748" s="263"/>
      <c r="O748" s="263"/>
    </row>
    <row r="749" spans="1:15">
      <c r="A749" s="273"/>
      <c r="C749" s="275"/>
      <c r="D749" s="275"/>
      <c r="E749" s="263"/>
      <c r="F749" s="263"/>
      <c r="G749" s="264"/>
      <c r="H749" s="263"/>
      <c r="I749" s="263"/>
      <c r="J749" s="263"/>
      <c r="K749" s="263"/>
      <c r="L749" s="263"/>
      <c r="M749" s="263"/>
      <c r="N749" s="263"/>
      <c r="O749" s="263"/>
    </row>
    <row r="750" spans="1:15">
      <c r="A750" s="273"/>
      <c r="C750" s="275"/>
      <c r="D750" s="275"/>
      <c r="E750" s="263"/>
      <c r="F750" s="263"/>
      <c r="G750" s="264"/>
      <c r="H750" s="263"/>
      <c r="I750" s="263"/>
      <c r="J750" s="263"/>
      <c r="K750" s="263"/>
      <c r="L750" s="263"/>
      <c r="M750" s="263"/>
      <c r="N750" s="263"/>
      <c r="O750" s="263"/>
    </row>
    <row r="751" spans="1:15">
      <c r="A751" s="273"/>
      <c r="C751" s="275"/>
      <c r="D751" s="275"/>
      <c r="E751" s="263"/>
      <c r="F751" s="263"/>
      <c r="G751" s="264"/>
      <c r="H751" s="263"/>
      <c r="I751" s="263"/>
      <c r="J751" s="263"/>
      <c r="K751" s="263"/>
      <c r="L751" s="263"/>
      <c r="M751" s="263"/>
      <c r="N751" s="263"/>
      <c r="O751" s="263"/>
    </row>
    <row r="752" spans="1:15">
      <c r="A752" s="273"/>
      <c r="C752" s="275"/>
      <c r="D752" s="275"/>
      <c r="E752" s="263"/>
      <c r="F752" s="263"/>
      <c r="G752" s="264"/>
      <c r="H752" s="263"/>
      <c r="I752" s="263"/>
      <c r="J752" s="263"/>
      <c r="K752" s="263"/>
      <c r="L752" s="263"/>
      <c r="M752" s="263"/>
      <c r="N752" s="263"/>
      <c r="O752" s="263"/>
    </row>
    <row r="753" spans="1:15">
      <c r="A753" s="273"/>
      <c r="C753" s="275"/>
      <c r="D753" s="275"/>
      <c r="E753" s="263"/>
      <c r="F753" s="263"/>
      <c r="G753" s="264"/>
      <c r="H753" s="263"/>
      <c r="I753" s="263"/>
      <c r="J753" s="263"/>
      <c r="K753" s="263"/>
      <c r="L753" s="263"/>
      <c r="M753" s="263"/>
      <c r="N753" s="263"/>
      <c r="O753" s="263"/>
    </row>
    <row r="754" spans="1:15">
      <c r="A754" s="273"/>
      <c r="C754" s="275"/>
      <c r="D754" s="275"/>
      <c r="E754" s="263"/>
      <c r="F754" s="263"/>
      <c r="G754" s="264"/>
      <c r="H754" s="263"/>
      <c r="I754" s="263"/>
      <c r="J754" s="263"/>
      <c r="K754" s="263"/>
      <c r="L754" s="263"/>
      <c r="M754" s="263"/>
      <c r="N754" s="263"/>
      <c r="O754" s="263"/>
    </row>
    <row r="755" spans="1:15">
      <c r="A755" s="273"/>
      <c r="C755" s="275"/>
      <c r="D755" s="275"/>
      <c r="E755" s="263"/>
      <c r="F755" s="263"/>
      <c r="G755" s="264"/>
      <c r="H755" s="263"/>
      <c r="I755" s="263"/>
      <c r="J755" s="263"/>
      <c r="K755" s="263"/>
      <c r="L755" s="263"/>
      <c r="M755" s="263"/>
      <c r="N755" s="263"/>
      <c r="O755" s="263"/>
    </row>
    <row r="756" spans="1:15">
      <c r="A756" s="273"/>
      <c r="C756" s="275"/>
      <c r="D756" s="275"/>
      <c r="E756" s="263"/>
      <c r="F756" s="263"/>
      <c r="G756" s="264"/>
      <c r="H756" s="263"/>
      <c r="I756" s="263"/>
      <c r="J756" s="263"/>
      <c r="K756" s="263"/>
      <c r="L756" s="263"/>
      <c r="M756" s="263"/>
      <c r="N756" s="263"/>
      <c r="O756" s="263"/>
    </row>
    <row r="757" spans="1:15">
      <c r="A757" s="273"/>
      <c r="C757" s="275"/>
      <c r="D757" s="275"/>
      <c r="E757" s="263"/>
      <c r="F757" s="263"/>
      <c r="G757" s="264"/>
      <c r="H757" s="263"/>
      <c r="I757" s="263"/>
      <c r="J757" s="263"/>
      <c r="K757" s="263"/>
      <c r="L757" s="263"/>
      <c r="M757" s="263"/>
      <c r="N757" s="263"/>
      <c r="O757" s="263"/>
    </row>
    <row r="758" spans="1:15">
      <c r="A758" s="273"/>
      <c r="C758" s="275"/>
      <c r="D758" s="275"/>
      <c r="E758" s="263"/>
      <c r="F758" s="263"/>
      <c r="G758" s="264"/>
      <c r="H758" s="263"/>
      <c r="I758" s="263"/>
      <c r="J758" s="263"/>
      <c r="K758" s="263"/>
      <c r="L758" s="263"/>
      <c r="M758" s="263"/>
      <c r="N758" s="263"/>
      <c r="O758" s="263"/>
    </row>
    <row r="759" spans="1:15">
      <c r="A759" s="273"/>
      <c r="C759" s="275"/>
      <c r="D759" s="275"/>
      <c r="E759" s="263"/>
      <c r="F759" s="263"/>
      <c r="G759" s="264"/>
      <c r="H759" s="263"/>
      <c r="I759" s="263"/>
      <c r="J759" s="263"/>
      <c r="K759" s="263"/>
      <c r="L759" s="263"/>
      <c r="M759" s="263"/>
      <c r="N759" s="263"/>
      <c r="O759" s="263"/>
    </row>
    <row r="760" spans="1:15">
      <c r="A760" s="273"/>
      <c r="C760" s="275"/>
      <c r="D760" s="275"/>
      <c r="E760" s="263"/>
      <c r="F760" s="263"/>
      <c r="G760" s="264"/>
      <c r="H760" s="263"/>
      <c r="I760" s="263"/>
      <c r="J760" s="263"/>
      <c r="K760" s="263"/>
      <c r="L760" s="263"/>
      <c r="M760" s="263"/>
      <c r="N760" s="263"/>
      <c r="O760" s="263"/>
    </row>
    <row r="761" spans="1:15">
      <c r="A761" s="273"/>
      <c r="C761" s="275"/>
      <c r="D761" s="275"/>
      <c r="E761" s="263"/>
      <c r="F761" s="263"/>
      <c r="G761" s="264"/>
      <c r="H761" s="263"/>
      <c r="I761" s="263"/>
      <c r="J761" s="263"/>
      <c r="K761" s="263"/>
      <c r="L761" s="263"/>
      <c r="M761" s="263"/>
      <c r="N761" s="263"/>
      <c r="O761" s="263"/>
    </row>
    <row r="762" spans="1:15">
      <c r="A762" s="273"/>
      <c r="C762" s="275"/>
      <c r="D762" s="275"/>
      <c r="E762" s="263"/>
      <c r="F762" s="263"/>
      <c r="G762" s="264"/>
      <c r="H762" s="263"/>
      <c r="I762" s="263"/>
      <c r="J762" s="263"/>
      <c r="K762" s="263"/>
      <c r="L762" s="263"/>
      <c r="M762" s="263"/>
      <c r="N762" s="263"/>
      <c r="O762" s="263"/>
    </row>
    <row r="763" spans="1:15">
      <c r="A763" s="273"/>
      <c r="C763" s="275"/>
      <c r="D763" s="275"/>
      <c r="E763" s="263"/>
      <c r="F763" s="263"/>
      <c r="G763" s="264"/>
      <c r="H763" s="263"/>
      <c r="I763" s="263"/>
      <c r="J763" s="263"/>
      <c r="K763" s="263"/>
      <c r="L763" s="263"/>
      <c r="M763" s="263"/>
      <c r="N763" s="263"/>
      <c r="O763" s="263"/>
    </row>
    <row r="764" spans="1:15">
      <c r="A764" s="273"/>
      <c r="C764" s="275"/>
      <c r="D764" s="275"/>
      <c r="E764" s="263"/>
      <c r="F764" s="263"/>
      <c r="G764" s="264"/>
      <c r="H764" s="263"/>
      <c r="I764" s="263"/>
      <c r="J764" s="263"/>
      <c r="K764" s="263"/>
      <c r="L764" s="263"/>
      <c r="M764" s="263"/>
      <c r="N764" s="263"/>
      <c r="O764" s="263"/>
    </row>
    <row r="765" spans="1:15">
      <c r="A765" s="273"/>
      <c r="C765" s="275"/>
      <c r="D765" s="275"/>
      <c r="E765" s="263"/>
      <c r="F765" s="263"/>
      <c r="G765" s="264"/>
      <c r="H765" s="263"/>
      <c r="I765" s="263"/>
      <c r="J765" s="263"/>
      <c r="K765" s="263"/>
      <c r="L765" s="263"/>
      <c r="M765" s="263"/>
      <c r="N765" s="263"/>
      <c r="O765" s="263"/>
    </row>
    <row r="766" spans="1:15">
      <c r="A766" s="273"/>
      <c r="C766" s="275"/>
      <c r="D766" s="275"/>
      <c r="E766" s="263"/>
      <c r="F766" s="263"/>
      <c r="G766" s="264"/>
      <c r="H766" s="263"/>
      <c r="I766" s="263"/>
      <c r="J766" s="263"/>
      <c r="K766" s="263"/>
      <c r="L766" s="263"/>
      <c r="M766" s="263"/>
      <c r="N766" s="263"/>
      <c r="O766" s="263"/>
    </row>
    <row r="767" spans="1:15">
      <c r="A767" s="273"/>
      <c r="C767" s="275"/>
      <c r="D767" s="275"/>
      <c r="E767" s="263"/>
      <c r="F767" s="263"/>
      <c r="G767" s="264"/>
      <c r="H767" s="263"/>
      <c r="I767" s="263"/>
      <c r="J767" s="263"/>
      <c r="K767" s="263"/>
      <c r="L767" s="263"/>
      <c r="M767" s="263"/>
      <c r="N767" s="263"/>
      <c r="O767" s="263"/>
    </row>
    <row r="768" spans="1:15">
      <c r="A768" s="273"/>
      <c r="C768" s="275"/>
      <c r="D768" s="275"/>
      <c r="E768" s="263"/>
      <c r="F768" s="263"/>
      <c r="G768" s="264"/>
      <c r="H768" s="263"/>
      <c r="I768" s="263"/>
      <c r="J768" s="263"/>
      <c r="K768" s="263"/>
      <c r="L768" s="263"/>
      <c r="M768" s="263"/>
      <c r="N768" s="263"/>
      <c r="O768" s="263"/>
    </row>
    <row r="769" spans="1:15">
      <c r="A769" s="273"/>
      <c r="C769" s="275"/>
      <c r="D769" s="275"/>
      <c r="E769" s="263"/>
      <c r="F769" s="263"/>
      <c r="G769" s="264"/>
      <c r="H769" s="263"/>
      <c r="I769" s="263"/>
      <c r="J769" s="263"/>
      <c r="K769" s="263"/>
      <c r="L769" s="263"/>
      <c r="M769" s="263"/>
      <c r="N769" s="263"/>
      <c r="O769" s="263"/>
    </row>
    <row r="770" spans="1:15">
      <c r="A770" s="273"/>
      <c r="C770" s="275"/>
      <c r="D770" s="275"/>
      <c r="E770" s="263"/>
      <c r="F770" s="263"/>
      <c r="G770" s="264"/>
      <c r="H770" s="263"/>
      <c r="I770" s="263"/>
      <c r="J770" s="263"/>
      <c r="K770" s="263"/>
      <c r="L770" s="263"/>
      <c r="M770" s="263"/>
      <c r="N770" s="263"/>
      <c r="O770" s="263"/>
    </row>
    <row r="771" spans="1:15">
      <c r="A771" s="273"/>
      <c r="C771" s="275"/>
      <c r="D771" s="275"/>
      <c r="E771" s="263"/>
      <c r="F771" s="263"/>
      <c r="G771" s="264"/>
      <c r="H771" s="263"/>
      <c r="I771" s="263"/>
      <c r="J771" s="263"/>
      <c r="K771" s="263"/>
      <c r="L771" s="263"/>
      <c r="M771" s="263"/>
      <c r="N771" s="263"/>
      <c r="O771" s="263"/>
    </row>
    <row r="772" spans="1:15">
      <c r="A772" s="273"/>
      <c r="C772" s="275"/>
      <c r="D772" s="275"/>
      <c r="E772" s="263"/>
      <c r="F772" s="263"/>
      <c r="G772" s="264"/>
      <c r="H772" s="263"/>
      <c r="I772" s="263"/>
      <c r="J772" s="263"/>
      <c r="K772" s="263"/>
      <c r="L772" s="263"/>
      <c r="M772" s="263"/>
      <c r="N772" s="263"/>
      <c r="O772" s="263"/>
    </row>
    <row r="773" spans="1:15">
      <c r="A773" s="273"/>
      <c r="C773" s="275"/>
      <c r="D773" s="275"/>
      <c r="E773" s="263"/>
      <c r="F773" s="263"/>
      <c r="G773" s="264"/>
      <c r="H773" s="263"/>
      <c r="I773" s="263"/>
      <c r="J773" s="263"/>
      <c r="K773" s="263"/>
      <c r="L773" s="263"/>
      <c r="M773" s="263"/>
      <c r="N773" s="263"/>
      <c r="O773" s="263"/>
    </row>
    <row r="774" spans="1:15">
      <c r="A774" s="273"/>
      <c r="C774" s="275"/>
      <c r="D774" s="275"/>
      <c r="E774" s="263"/>
      <c r="F774" s="263"/>
      <c r="G774" s="264"/>
      <c r="H774" s="263"/>
      <c r="I774" s="263"/>
      <c r="J774" s="263"/>
      <c r="K774" s="263"/>
      <c r="L774" s="263"/>
      <c r="M774" s="263"/>
      <c r="N774" s="263"/>
      <c r="O774" s="263"/>
    </row>
    <row r="775" spans="1:15">
      <c r="A775" s="273"/>
      <c r="C775" s="275"/>
      <c r="D775" s="275"/>
      <c r="E775" s="263"/>
      <c r="F775" s="263"/>
      <c r="G775" s="264"/>
      <c r="H775" s="263"/>
      <c r="I775" s="263"/>
      <c r="J775" s="263"/>
      <c r="K775" s="263"/>
      <c r="L775" s="263"/>
      <c r="M775" s="263"/>
      <c r="N775" s="263"/>
      <c r="O775" s="263"/>
    </row>
    <row r="776" spans="1:15">
      <c r="A776" s="273"/>
      <c r="C776" s="275"/>
      <c r="D776" s="275"/>
      <c r="E776" s="263"/>
      <c r="F776" s="263"/>
      <c r="G776" s="264"/>
      <c r="H776" s="263"/>
      <c r="I776" s="263"/>
      <c r="J776" s="263"/>
      <c r="K776" s="263"/>
      <c r="L776" s="263"/>
      <c r="M776" s="263"/>
      <c r="N776" s="263"/>
      <c r="O776" s="263"/>
    </row>
    <row r="777" spans="1:15">
      <c r="A777" s="273"/>
      <c r="C777" s="275"/>
      <c r="D777" s="275"/>
      <c r="E777" s="263"/>
      <c r="F777" s="263"/>
      <c r="G777" s="264"/>
      <c r="H777" s="263"/>
      <c r="I777" s="263"/>
      <c r="J777" s="263"/>
      <c r="K777" s="263"/>
      <c r="L777" s="263"/>
      <c r="M777" s="263"/>
      <c r="N777" s="263"/>
      <c r="O777" s="263"/>
    </row>
    <row r="778" spans="1:15">
      <c r="A778" s="273"/>
      <c r="C778" s="275"/>
      <c r="D778" s="275"/>
      <c r="E778" s="263"/>
      <c r="F778" s="263"/>
      <c r="G778" s="264"/>
      <c r="H778" s="263"/>
      <c r="I778" s="263"/>
      <c r="J778" s="263"/>
      <c r="K778" s="263"/>
      <c r="L778" s="263"/>
      <c r="M778" s="263"/>
      <c r="N778" s="263"/>
      <c r="O778" s="263"/>
    </row>
    <row r="779" spans="1:15">
      <c r="A779" s="273"/>
      <c r="C779" s="275"/>
      <c r="D779" s="275"/>
      <c r="E779" s="263"/>
      <c r="F779" s="263"/>
      <c r="G779" s="264"/>
      <c r="H779" s="263"/>
      <c r="I779" s="263"/>
      <c r="J779" s="263"/>
      <c r="K779" s="263"/>
      <c r="L779" s="263"/>
      <c r="M779" s="263"/>
      <c r="N779" s="263"/>
      <c r="O779" s="263"/>
    </row>
    <row r="780" spans="1:15">
      <c r="A780" s="273"/>
      <c r="C780" s="275"/>
      <c r="D780" s="275"/>
      <c r="E780" s="263"/>
      <c r="F780" s="263"/>
      <c r="G780" s="264"/>
      <c r="H780" s="263"/>
      <c r="I780" s="263"/>
      <c r="J780" s="263"/>
      <c r="K780" s="263"/>
      <c r="L780" s="263"/>
      <c r="M780" s="263"/>
      <c r="N780" s="263"/>
      <c r="O780" s="263"/>
    </row>
    <row r="781" spans="1:15">
      <c r="A781" s="273"/>
      <c r="C781" s="275"/>
      <c r="D781" s="275"/>
      <c r="E781" s="263"/>
      <c r="F781" s="263"/>
      <c r="G781" s="264"/>
      <c r="H781" s="263"/>
      <c r="I781" s="263"/>
      <c r="J781" s="263"/>
      <c r="K781" s="263"/>
      <c r="L781" s="263"/>
      <c r="M781" s="263"/>
      <c r="N781" s="263"/>
      <c r="O781" s="263"/>
    </row>
    <row r="782" spans="1:15">
      <c r="A782" s="273"/>
      <c r="C782" s="275"/>
      <c r="D782" s="275"/>
      <c r="E782" s="263"/>
      <c r="F782" s="263"/>
      <c r="G782" s="264"/>
      <c r="H782" s="263"/>
      <c r="I782" s="263"/>
      <c r="J782" s="263"/>
      <c r="K782" s="263"/>
      <c r="L782" s="263"/>
      <c r="M782" s="263"/>
      <c r="N782" s="263"/>
      <c r="O782" s="263"/>
    </row>
    <row r="783" spans="1:15">
      <c r="A783" s="273"/>
      <c r="C783" s="275"/>
      <c r="D783" s="275"/>
      <c r="E783" s="263"/>
      <c r="F783" s="263"/>
      <c r="G783" s="264"/>
      <c r="H783" s="263"/>
      <c r="I783" s="263"/>
      <c r="J783" s="263"/>
      <c r="K783" s="263"/>
      <c r="L783" s="263"/>
      <c r="M783" s="263"/>
      <c r="N783" s="263"/>
      <c r="O783" s="263"/>
    </row>
    <row r="784" spans="1:15">
      <c r="A784" s="273"/>
      <c r="C784" s="275"/>
      <c r="D784" s="275"/>
      <c r="E784" s="263"/>
      <c r="F784" s="263"/>
      <c r="G784" s="264"/>
      <c r="H784" s="263"/>
      <c r="I784" s="263"/>
      <c r="J784" s="263"/>
      <c r="K784" s="263"/>
      <c r="L784" s="263"/>
      <c r="M784" s="263"/>
      <c r="N784" s="263"/>
      <c r="O784" s="263"/>
    </row>
    <row r="785" spans="1:15">
      <c r="A785" s="273"/>
      <c r="C785" s="275"/>
      <c r="D785" s="275"/>
      <c r="E785" s="263"/>
      <c r="F785" s="263"/>
      <c r="G785" s="264"/>
      <c r="H785" s="263"/>
      <c r="I785" s="263"/>
      <c r="J785" s="263"/>
      <c r="K785" s="263"/>
      <c r="L785" s="263"/>
      <c r="M785" s="263"/>
      <c r="N785" s="263"/>
      <c r="O785" s="263"/>
    </row>
    <row r="786" spans="1:15">
      <c r="A786" s="273"/>
      <c r="C786" s="275"/>
      <c r="D786" s="275"/>
      <c r="E786" s="263"/>
      <c r="F786" s="263"/>
      <c r="G786" s="264"/>
      <c r="H786" s="263"/>
      <c r="I786" s="263"/>
      <c r="J786" s="263"/>
      <c r="K786" s="263"/>
      <c r="L786" s="263"/>
      <c r="M786" s="263"/>
      <c r="N786" s="263"/>
      <c r="O786" s="263"/>
    </row>
    <row r="787" spans="1:15">
      <c r="A787" s="273"/>
      <c r="C787" s="275"/>
      <c r="D787" s="275"/>
      <c r="E787" s="263"/>
      <c r="F787" s="263"/>
      <c r="G787" s="264"/>
      <c r="H787" s="263"/>
      <c r="I787" s="263"/>
      <c r="J787" s="263"/>
      <c r="K787" s="263"/>
      <c r="L787" s="263"/>
      <c r="M787" s="263"/>
      <c r="N787" s="263"/>
      <c r="O787" s="263"/>
    </row>
    <row r="788" spans="1:15">
      <c r="A788" s="273"/>
      <c r="C788" s="275"/>
      <c r="D788" s="275"/>
      <c r="E788" s="263"/>
      <c r="F788" s="263"/>
      <c r="G788" s="264"/>
      <c r="H788" s="263"/>
      <c r="I788" s="263"/>
      <c r="J788" s="263"/>
      <c r="K788" s="263"/>
      <c r="L788" s="263"/>
      <c r="M788" s="263"/>
      <c r="N788" s="263"/>
      <c r="O788" s="263"/>
    </row>
    <row r="789" spans="1:15">
      <c r="A789" s="273"/>
      <c r="C789" s="275"/>
      <c r="D789" s="275"/>
      <c r="E789" s="263"/>
      <c r="F789" s="263"/>
      <c r="G789" s="264"/>
      <c r="H789" s="263"/>
      <c r="I789" s="263"/>
      <c r="J789" s="263"/>
      <c r="K789" s="263"/>
      <c r="L789" s="263"/>
      <c r="M789" s="263"/>
      <c r="N789" s="263"/>
      <c r="O789" s="263"/>
    </row>
    <row r="790" spans="1:15">
      <c r="A790" s="273"/>
      <c r="C790" s="275"/>
      <c r="D790" s="275"/>
      <c r="E790" s="263"/>
      <c r="F790" s="263"/>
      <c r="G790" s="264"/>
      <c r="H790" s="263"/>
      <c r="I790" s="263"/>
      <c r="J790" s="263"/>
      <c r="K790" s="263"/>
      <c r="L790" s="263"/>
      <c r="M790" s="263"/>
      <c r="N790" s="263"/>
      <c r="O790" s="263"/>
    </row>
    <row r="791" spans="1:15">
      <c r="A791" s="273"/>
      <c r="C791" s="275"/>
      <c r="D791" s="275"/>
      <c r="E791" s="263"/>
      <c r="F791" s="263"/>
      <c r="G791" s="264"/>
      <c r="H791" s="263"/>
      <c r="I791" s="263"/>
      <c r="J791" s="263"/>
      <c r="K791" s="263"/>
      <c r="L791" s="263"/>
      <c r="M791" s="263"/>
      <c r="N791" s="263"/>
      <c r="O791" s="263"/>
    </row>
    <row r="792" spans="1:15">
      <c r="A792" s="273"/>
      <c r="C792" s="275"/>
      <c r="D792" s="275"/>
      <c r="E792" s="263"/>
      <c r="F792" s="263"/>
      <c r="G792" s="264"/>
      <c r="H792" s="263"/>
      <c r="I792" s="263"/>
      <c r="J792" s="263"/>
      <c r="K792" s="263"/>
      <c r="L792" s="263"/>
      <c r="M792" s="263"/>
      <c r="N792" s="263"/>
      <c r="O792" s="263"/>
    </row>
    <row r="793" spans="1:15">
      <c r="A793" s="273"/>
      <c r="C793" s="275"/>
      <c r="D793" s="275"/>
      <c r="E793" s="263"/>
      <c r="F793" s="263"/>
      <c r="G793" s="264"/>
      <c r="H793" s="263"/>
      <c r="I793" s="263"/>
      <c r="J793" s="263"/>
      <c r="K793" s="263"/>
      <c r="L793" s="263"/>
      <c r="M793" s="263"/>
      <c r="N793" s="263"/>
      <c r="O793" s="263"/>
    </row>
    <row r="794" spans="1:15">
      <c r="A794" s="273"/>
      <c r="C794" s="275"/>
      <c r="D794" s="275"/>
      <c r="E794" s="263"/>
      <c r="F794" s="263"/>
      <c r="G794" s="264"/>
      <c r="H794" s="263"/>
      <c r="I794" s="263"/>
      <c r="J794" s="263"/>
      <c r="K794" s="263"/>
      <c r="L794" s="263"/>
      <c r="M794" s="263"/>
      <c r="N794" s="263"/>
      <c r="O794" s="263"/>
    </row>
    <row r="795" spans="1:15">
      <c r="A795" s="273"/>
      <c r="C795" s="275"/>
      <c r="D795" s="275"/>
      <c r="E795" s="263"/>
      <c r="F795" s="263"/>
      <c r="G795" s="264"/>
      <c r="H795" s="263"/>
      <c r="I795" s="263"/>
      <c r="J795" s="263"/>
      <c r="K795" s="263"/>
      <c r="L795" s="263"/>
      <c r="M795" s="263"/>
      <c r="N795" s="263"/>
      <c r="O795" s="263"/>
    </row>
    <row r="796" spans="1:15">
      <c r="A796" s="273"/>
      <c r="C796" s="275"/>
      <c r="D796" s="275"/>
      <c r="E796" s="263"/>
      <c r="F796" s="263"/>
      <c r="G796" s="264"/>
      <c r="H796" s="263"/>
      <c r="I796" s="263"/>
      <c r="J796" s="263"/>
      <c r="K796" s="263"/>
      <c r="L796" s="263"/>
      <c r="M796" s="263"/>
      <c r="N796" s="263"/>
      <c r="O796" s="263"/>
    </row>
    <row r="797" spans="1:15">
      <c r="A797" s="273"/>
      <c r="C797" s="275"/>
      <c r="D797" s="275"/>
      <c r="E797" s="263"/>
      <c r="F797" s="263"/>
      <c r="G797" s="264"/>
      <c r="H797" s="263"/>
      <c r="I797" s="263"/>
      <c r="J797" s="263"/>
      <c r="K797" s="263"/>
      <c r="L797" s="263"/>
      <c r="M797" s="263"/>
      <c r="N797" s="263"/>
      <c r="O797" s="263"/>
    </row>
    <row r="798" spans="1:15">
      <c r="A798" s="273"/>
      <c r="C798" s="275"/>
      <c r="D798" s="275"/>
      <c r="E798" s="263"/>
      <c r="F798" s="263"/>
      <c r="G798" s="264"/>
      <c r="H798" s="263"/>
      <c r="I798" s="263"/>
      <c r="J798" s="263"/>
      <c r="K798" s="263"/>
      <c r="L798" s="263"/>
      <c r="M798" s="263"/>
      <c r="N798" s="263"/>
      <c r="O798" s="263"/>
    </row>
    <row r="799" spans="1:15">
      <c r="A799" s="273"/>
      <c r="C799" s="275"/>
      <c r="D799" s="275"/>
      <c r="E799" s="263"/>
      <c r="F799" s="263"/>
      <c r="G799" s="264"/>
      <c r="H799" s="263"/>
      <c r="I799" s="263"/>
      <c r="J799" s="263"/>
      <c r="K799" s="263"/>
      <c r="L799" s="263"/>
      <c r="M799" s="263"/>
      <c r="N799" s="263"/>
      <c r="O799" s="263"/>
    </row>
    <row r="800" spans="1:15">
      <c r="A800" s="273"/>
      <c r="C800" s="275"/>
      <c r="D800" s="275"/>
      <c r="E800" s="263"/>
      <c r="F800" s="263"/>
      <c r="G800" s="264"/>
      <c r="H800" s="263"/>
      <c r="I800" s="263"/>
      <c r="J800" s="263"/>
      <c r="K800" s="263"/>
      <c r="L800" s="263"/>
      <c r="M800" s="263"/>
      <c r="N800" s="263"/>
      <c r="O800" s="263"/>
    </row>
    <row r="801" spans="1:15">
      <c r="A801" s="273"/>
      <c r="C801" s="275"/>
      <c r="D801" s="275"/>
      <c r="E801" s="263"/>
      <c r="F801" s="263"/>
      <c r="G801" s="264"/>
      <c r="H801" s="263"/>
      <c r="I801" s="263"/>
      <c r="J801" s="263"/>
      <c r="K801" s="263"/>
      <c r="L801" s="263"/>
      <c r="M801" s="263"/>
      <c r="N801" s="263"/>
      <c r="O801" s="263"/>
    </row>
    <row r="802" spans="1:15">
      <c r="A802" s="273"/>
      <c r="C802" s="275"/>
      <c r="D802" s="275"/>
      <c r="E802" s="263"/>
      <c r="F802" s="263"/>
      <c r="G802" s="264"/>
      <c r="H802" s="263"/>
      <c r="I802" s="263"/>
      <c r="J802" s="263"/>
      <c r="K802" s="263"/>
      <c r="L802" s="263"/>
      <c r="M802" s="263"/>
      <c r="N802" s="263"/>
      <c r="O802" s="263"/>
    </row>
    <row r="803" spans="1:15">
      <c r="A803" s="273"/>
      <c r="C803" s="275"/>
      <c r="D803" s="275"/>
      <c r="E803" s="263"/>
      <c r="F803" s="263"/>
      <c r="G803" s="264"/>
      <c r="H803" s="263"/>
      <c r="I803" s="263"/>
      <c r="J803" s="263"/>
      <c r="K803" s="263"/>
      <c r="L803" s="263"/>
      <c r="M803" s="263"/>
      <c r="N803" s="263"/>
      <c r="O803" s="263"/>
    </row>
    <row r="804" spans="1:15">
      <c r="A804" s="273"/>
      <c r="C804" s="275"/>
      <c r="D804" s="275"/>
      <c r="E804" s="263"/>
      <c r="F804" s="263"/>
      <c r="G804" s="264"/>
      <c r="H804" s="263"/>
      <c r="I804" s="263"/>
      <c r="J804" s="263"/>
      <c r="K804" s="263"/>
      <c r="L804" s="263"/>
      <c r="M804" s="263"/>
      <c r="N804" s="263"/>
      <c r="O804" s="263"/>
    </row>
    <row r="805" spans="1:15">
      <c r="A805" s="273"/>
      <c r="C805" s="275"/>
      <c r="D805" s="275"/>
      <c r="E805" s="263"/>
      <c r="F805" s="263"/>
      <c r="G805" s="264"/>
      <c r="H805" s="263"/>
      <c r="I805" s="263"/>
      <c r="J805" s="263"/>
      <c r="K805" s="263"/>
      <c r="L805" s="263"/>
      <c r="M805" s="263"/>
      <c r="N805" s="263"/>
      <c r="O805" s="263"/>
    </row>
    <row r="806" spans="1:15">
      <c r="A806" s="273"/>
      <c r="C806" s="275"/>
      <c r="D806" s="275"/>
      <c r="E806" s="263"/>
      <c r="F806" s="263"/>
      <c r="G806" s="264"/>
      <c r="H806" s="263"/>
      <c r="I806" s="263"/>
      <c r="J806" s="263"/>
      <c r="K806" s="263"/>
      <c r="L806" s="263"/>
      <c r="M806" s="263"/>
      <c r="N806" s="263"/>
      <c r="O806" s="263"/>
    </row>
    <row r="807" spans="1:15">
      <c r="A807" s="273"/>
      <c r="C807" s="275"/>
      <c r="D807" s="275"/>
      <c r="E807" s="263"/>
      <c r="F807" s="263"/>
      <c r="G807" s="264"/>
      <c r="H807" s="263"/>
      <c r="I807" s="263"/>
      <c r="J807" s="263"/>
      <c r="K807" s="263"/>
      <c r="L807" s="263"/>
      <c r="M807" s="263"/>
      <c r="N807" s="263"/>
      <c r="O807" s="263"/>
    </row>
    <row r="808" spans="1:15">
      <c r="A808" s="273"/>
      <c r="C808" s="275"/>
      <c r="D808" s="275"/>
      <c r="E808" s="263"/>
      <c r="F808" s="263"/>
      <c r="G808" s="264"/>
      <c r="H808" s="263"/>
      <c r="I808" s="263"/>
      <c r="J808" s="263"/>
      <c r="K808" s="263"/>
      <c r="L808" s="263"/>
      <c r="M808" s="263"/>
      <c r="N808" s="263"/>
      <c r="O808" s="263"/>
    </row>
    <row r="809" spans="1:15">
      <c r="A809" s="273"/>
      <c r="C809" s="275"/>
      <c r="D809" s="275"/>
      <c r="E809" s="263"/>
      <c r="F809" s="263"/>
      <c r="G809" s="264"/>
      <c r="H809" s="263"/>
      <c r="I809" s="263"/>
      <c r="J809" s="263"/>
      <c r="K809" s="263"/>
      <c r="L809" s="263"/>
      <c r="M809" s="263"/>
      <c r="N809" s="263"/>
      <c r="O809" s="263"/>
    </row>
    <row r="810" spans="1:15">
      <c r="A810" s="273"/>
      <c r="C810" s="275"/>
      <c r="D810" s="275"/>
      <c r="E810" s="263"/>
      <c r="F810" s="263"/>
      <c r="G810" s="264"/>
      <c r="H810" s="263"/>
      <c r="I810" s="263"/>
      <c r="J810" s="263"/>
      <c r="K810" s="263"/>
      <c r="L810" s="263"/>
      <c r="M810" s="263"/>
      <c r="N810" s="263"/>
      <c r="O810" s="263"/>
    </row>
    <row r="811" spans="1:15">
      <c r="A811" s="273"/>
      <c r="C811" s="275"/>
      <c r="D811" s="275"/>
      <c r="E811" s="263"/>
      <c r="F811" s="263"/>
      <c r="G811" s="264"/>
      <c r="H811" s="263"/>
      <c r="I811" s="263"/>
      <c r="J811" s="263"/>
      <c r="K811" s="263"/>
      <c r="L811" s="263"/>
      <c r="M811" s="263"/>
      <c r="N811" s="263"/>
      <c r="O811" s="263"/>
    </row>
    <row r="812" spans="1:15">
      <c r="A812" s="273"/>
      <c r="C812" s="275"/>
      <c r="D812" s="275"/>
      <c r="E812" s="263"/>
      <c r="F812" s="263"/>
      <c r="G812" s="264"/>
      <c r="H812" s="263"/>
      <c r="I812" s="263"/>
      <c r="J812" s="263"/>
      <c r="K812" s="263"/>
      <c r="L812" s="263"/>
      <c r="M812" s="263"/>
      <c r="N812" s="263"/>
      <c r="O812" s="263"/>
    </row>
    <row r="813" spans="1:15">
      <c r="A813" s="273"/>
      <c r="C813" s="275"/>
      <c r="D813" s="275"/>
      <c r="E813" s="263"/>
      <c r="F813" s="263"/>
      <c r="G813" s="264"/>
      <c r="H813" s="263"/>
      <c r="I813" s="263"/>
      <c r="J813" s="263"/>
      <c r="K813" s="263"/>
      <c r="L813" s="263"/>
      <c r="M813" s="263"/>
      <c r="N813" s="263"/>
      <c r="O813" s="263"/>
    </row>
    <row r="814" spans="1:15">
      <c r="A814" s="273"/>
      <c r="C814" s="275"/>
      <c r="D814" s="275"/>
      <c r="E814" s="263"/>
      <c r="F814" s="263"/>
      <c r="G814" s="264"/>
      <c r="H814" s="263"/>
      <c r="I814" s="263"/>
      <c r="J814" s="263"/>
      <c r="K814" s="263"/>
      <c r="L814" s="263"/>
      <c r="M814" s="263"/>
      <c r="N814" s="263"/>
      <c r="O814" s="263"/>
    </row>
    <row r="815" spans="1:15">
      <c r="A815" s="273"/>
      <c r="C815" s="275"/>
      <c r="D815" s="275"/>
      <c r="E815" s="263"/>
      <c r="F815" s="263"/>
      <c r="G815" s="264"/>
      <c r="H815" s="263"/>
      <c r="I815" s="263"/>
      <c r="J815" s="263"/>
      <c r="K815" s="263"/>
      <c r="L815" s="263"/>
      <c r="M815" s="263"/>
      <c r="N815" s="263"/>
      <c r="O815" s="263"/>
    </row>
    <row r="816" spans="1:15">
      <c r="A816" s="273"/>
      <c r="C816" s="275"/>
      <c r="D816" s="275"/>
      <c r="E816" s="263"/>
      <c r="F816" s="263"/>
      <c r="G816" s="264"/>
      <c r="H816" s="263"/>
      <c r="I816" s="263"/>
      <c r="J816" s="263"/>
      <c r="K816" s="263"/>
      <c r="L816" s="263"/>
      <c r="M816" s="263"/>
      <c r="N816" s="263"/>
      <c r="O816" s="263"/>
    </row>
    <row r="817" spans="1:15">
      <c r="A817" s="273"/>
      <c r="C817" s="275"/>
      <c r="D817" s="275"/>
      <c r="E817" s="263"/>
      <c r="F817" s="263"/>
      <c r="G817" s="264"/>
      <c r="H817" s="263"/>
      <c r="I817" s="263"/>
      <c r="J817" s="263"/>
      <c r="K817" s="263"/>
      <c r="L817" s="263"/>
      <c r="M817" s="263"/>
      <c r="N817" s="263"/>
      <c r="O817" s="263"/>
    </row>
    <row r="818" spans="1:15">
      <c r="A818" s="273"/>
      <c r="C818" s="275"/>
      <c r="D818" s="275"/>
      <c r="E818" s="263"/>
      <c r="F818" s="263"/>
      <c r="G818" s="264"/>
      <c r="H818" s="263"/>
      <c r="I818" s="263"/>
      <c r="J818" s="263"/>
      <c r="K818" s="263"/>
      <c r="L818" s="263"/>
      <c r="M818" s="263"/>
      <c r="N818" s="263"/>
      <c r="O818" s="263"/>
    </row>
    <row r="819" spans="1:15">
      <c r="A819" s="273"/>
      <c r="C819" s="275"/>
      <c r="D819" s="275"/>
      <c r="E819" s="263"/>
      <c r="F819" s="263"/>
      <c r="G819" s="264"/>
      <c r="H819" s="263"/>
      <c r="I819" s="263"/>
      <c r="J819" s="263"/>
      <c r="K819" s="263"/>
      <c r="L819" s="263"/>
      <c r="M819" s="263"/>
      <c r="N819" s="263"/>
      <c r="O819" s="263"/>
    </row>
    <row r="820" spans="1:15">
      <c r="A820" s="273"/>
      <c r="C820" s="275"/>
      <c r="D820" s="275"/>
      <c r="E820" s="263"/>
      <c r="F820" s="263"/>
      <c r="G820" s="264"/>
      <c r="H820" s="263"/>
      <c r="I820" s="263"/>
      <c r="J820" s="263"/>
      <c r="K820" s="263"/>
      <c r="L820" s="263"/>
      <c r="M820" s="263"/>
      <c r="N820" s="263"/>
      <c r="O820" s="263"/>
    </row>
    <row r="821" spans="1:15">
      <c r="A821" s="273"/>
      <c r="C821" s="275"/>
      <c r="D821" s="275"/>
      <c r="E821" s="263"/>
      <c r="F821" s="263"/>
      <c r="G821" s="264"/>
      <c r="H821" s="263"/>
      <c r="I821" s="263"/>
      <c r="J821" s="263"/>
      <c r="K821" s="263"/>
      <c r="L821" s="263"/>
      <c r="M821" s="263"/>
      <c r="N821" s="263"/>
      <c r="O821" s="263"/>
    </row>
    <row r="822" spans="1:15">
      <c r="A822" s="273"/>
      <c r="C822" s="275"/>
      <c r="D822" s="275"/>
      <c r="E822" s="263"/>
      <c r="F822" s="263"/>
      <c r="G822" s="264"/>
      <c r="H822" s="263"/>
      <c r="I822" s="263"/>
      <c r="J822" s="263"/>
      <c r="K822" s="263"/>
      <c r="L822" s="263"/>
      <c r="M822" s="263"/>
      <c r="N822" s="263"/>
      <c r="O822" s="263"/>
    </row>
    <row r="823" spans="1:15">
      <c r="A823" s="273"/>
      <c r="C823" s="275"/>
      <c r="D823" s="275"/>
      <c r="E823" s="263"/>
      <c r="F823" s="263"/>
      <c r="G823" s="264"/>
      <c r="H823" s="263"/>
      <c r="I823" s="263"/>
      <c r="J823" s="263"/>
      <c r="K823" s="263"/>
      <c r="L823" s="263"/>
      <c r="M823" s="263"/>
      <c r="N823" s="263"/>
      <c r="O823" s="263"/>
    </row>
    <row r="824" spans="1:15">
      <c r="A824" s="273"/>
      <c r="C824" s="275"/>
      <c r="D824" s="275"/>
      <c r="E824" s="263"/>
      <c r="F824" s="263"/>
      <c r="G824" s="264"/>
      <c r="H824" s="263"/>
      <c r="I824" s="263"/>
      <c r="J824" s="263"/>
      <c r="K824" s="263"/>
      <c r="L824" s="263"/>
      <c r="M824" s="263"/>
      <c r="N824" s="263"/>
      <c r="O824" s="263"/>
    </row>
    <row r="825" spans="1:15">
      <c r="A825" s="273"/>
      <c r="C825" s="275"/>
      <c r="D825" s="275"/>
      <c r="E825" s="263"/>
      <c r="F825" s="263"/>
      <c r="G825" s="264"/>
      <c r="H825" s="263"/>
      <c r="I825" s="263"/>
      <c r="J825" s="263"/>
      <c r="K825" s="263"/>
      <c r="L825" s="263"/>
      <c r="M825" s="263"/>
      <c r="N825" s="263"/>
      <c r="O825" s="263"/>
    </row>
    <row r="826" spans="1:15">
      <c r="A826" s="273"/>
      <c r="C826" s="275"/>
      <c r="D826" s="275"/>
      <c r="E826" s="263"/>
      <c r="F826" s="263"/>
      <c r="G826" s="264"/>
      <c r="H826" s="263"/>
      <c r="I826" s="263"/>
      <c r="J826" s="263"/>
      <c r="K826" s="263"/>
      <c r="L826" s="263"/>
      <c r="M826" s="263"/>
      <c r="N826" s="263"/>
      <c r="O826" s="263"/>
    </row>
    <row r="827" spans="1:15">
      <c r="A827" s="273"/>
      <c r="C827" s="275"/>
      <c r="D827" s="275"/>
      <c r="E827" s="263"/>
      <c r="F827" s="263"/>
      <c r="G827" s="264"/>
      <c r="H827" s="263"/>
      <c r="I827" s="263"/>
      <c r="J827" s="263"/>
      <c r="K827" s="263"/>
      <c r="L827" s="263"/>
      <c r="M827" s="263"/>
      <c r="N827" s="263"/>
      <c r="O827" s="263"/>
    </row>
    <row r="828" spans="1:15">
      <c r="A828" s="273"/>
      <c r="C828" s="275"/>
      <c r="D828" s="275"/>
      <c r="E828" s="263"/>
      <c r="F828" s="263"/>
      <c r="G828" s="264"/>
      <c r="H828" s="263"/>
      <c r="I828" s="263"/>
      <c r="J828" s="263"/>
      <c r="K828" s="263"/>
      <c r="L828" s="263"/>
      <c r="M828" s="263"/>
      <c r="N828" s="263"/>
      <c r="O828" s="263"/>
    </row>
    <row r="829" spans="1:15">
      <c r="A829" s="273"/>
      <c r="C829" s="275"/>
      <c r="D829" s="275"/>
      <c r="E829" s="263"/>
      <c r="F829" s="263"/>
      <c r="G829" s="264"/>
      <c r="H829" s="263"/>
      <c r="I829" s="263"/>
      <c r="J829" s="263"/>
      <c r="K829" s="263"/>
      <c r="L829" s="263"/>
      <c r="M829" s="263"/>
      <c r="N829" s="263"/>
      <c r="O829" s="263"/>
    </row>
    <row r="830" spans="1:15">
      <c r="A830" s="273"/>
      <c r="C830" s="275"/>
      <c r="D830" s="275"/>
      <c r="E830" s="263"/>
      <c r="F830" s="263"/>
      <c r="G830" s="264"/>
      <c r="H830" s="263"/>
      <c r="I830" s="263"/>
      <c r="J830" s="263"/>
      <c r="K830" s="263"/>
      <c r="L830" s="263"/>
      <c r="M830" s="263"/>
      <c r="N830" s="263"/>
      <c r="O830" s="263"/>
    </row>
    <row r="831" spans="1:15">
      <c r="A831" s="273"/>
      <c r="C831" s="275"/>
      <c r="D831" s="275"/>
      <c r="E831" s="263"/>
      <c r="F831" s="263"/>
      <c r="G831" s="264"/>
      <c r="H831" s="263"/>
      <c r="I831" s="263"/>
      <c r="J831" s="263"/>
      <c r="K831" s="263"/>
      <c r="L831" s="263"/>
      <c r="M831" s="263"/>
      <c r="N831" s="263"/>
      <c r="O831" s="263"/>
    </row>
    <row r="832" spans="1:15">
      <c r="A832" s="273"/>
      <c r="C832" s="275"/>
      <c r="D832" s="275"/>
      <c r="E832" s="263"/>
      <c r="F832" s="263"/>
      <c r="G832" s="264"/>
      <c r="H832" s="263"/>
      <c r="I832" s="263"/>
      <c r="J832" s="263"/>
      <c r="K832" s="263"/>
      <c r="L832" s="263"/>
      <c r="M832" s="263"/>
      <c r="N832" s="263"/>
      <c r="O832" s="263"/>
    </row>
    <row r="833" spans="1:15">
      <c r="A833" s="273"/>
      <c r="C833" s="275"/>
      <c r="D833" s="275"/>
      <c r="E833" s="263"/>
      <c r="F833" s="263"/>
      <c r="G833" s="264"/>
      <c r="H833" s="263"/>
      <c r="I833" s="263"/>
      <c r="J833" s="263"/>
      <c r="K833" s="263"/>
      <c r="L833" s="263"/>
      <c r="M833" s="263"/>
      <c r="N833" s="263"/>
      <c r="O833" s="263"/>
    </row>
    <row r="834" spans="1:15">
      <c r="A834" s="273"/>
      <c r="C834" s="275"/>
      <c r="D834" s="275"/>
      <c r="E834" s="263"/>
      <c r="F834" s="263"/>
      <c r="G834" s="264"/>
      <c r="H834" s="263"/>
      <c r="I834" s="263"/>
      <c r="J834" s="263"/>
      <c r="K834" s="263"/>
      <c r="L834" s="263"/>
      <c r="M834" s="263"/>
      <c r="N834" s="263"/>
      <c r="O834" s="263"/>
    </row>
    <row r="835" spans="1:15">
      <c r="A835" s="273"/>
      <c r="C835" s="275"/>
      <c r="D835" s="275"/>
      <c r="E835" s="263"/>
      <c r="F835" s="263"/>
      <c r="G835" s="264"/>
      <c r="H835" s="263"/>
      <c r="I835" s="263"/>
      <c r="J835" s="263"/>
      <c r="K835" s="263"/>
      <c r="L835" s="263"/>
      <c r="M835" s="263"/>
      <c r="N835" s="263"/>
      <c r="O835" s="263"/>
    </row>
    <row r="836" spans="1:15">
      <c r="A836" s="273"/>
      <c r="C836" s="275"/>
      <c r="D836" s="275"/>
      <c r="E836" s="263"/>
      <c r="F836" s="263"/>
      <c r="G836" s="264"/>
      <c r="H836" s="263"/>
      <c r="I836" s="263"/>
      <c r="J836" s="263"/>
      <c r="K836" s="263"/>
      <c r="L836" s="263"/>
      <c r="M836" s="263"/>
      <c r="N836" s="263"/>
      <c r="O836" s="263"/>
    </row>
    <row r="837" spans="1:15">
      <c r="A837" s="273"/>
      <c r="C837" s="275"/>
      <c r="D837" s="275"/>
      <c r="E837" s="263"/>
      <c r="F837" s="263"/>
      <c r="G837" s="264"/>
      <c r="H837" s="263"/>
      <c r="I837" s="263"/>
      <c r="J837" s="263"/>
      <c r="K837" s="263"/>
      <c r="L837" s="263"/>
      <c r="M837" s="263"/>
      <c r="N837" s="263"/>
      <c r="O837" s="263"/>
    </row>
    <row r="838" spans="1:15">
      <c r="A838" s="273"/>
      <c r="C838" s="275"/>
      <c r="D838" s="275"/>
      <c r="E838" s="263"/>
      <c r="F838" s="263"/>
      <c r="G838" s="264"/>
      <c r="H838" s="263"/>
      <c r="I838" s="263"/>
      <c r="J838" s="263"/>
      <c r="K838" s="263"/>
      <c r="L838" s="263"/>
      <c r="M838" s="263"/>
      <c r="N838" s="263"/>
      <c r="O838" s="263"/>
    </row>
    <row r="839" spans="1:15">
      <c r="A839" s="273"/>
      <c r="C839" s="275"/>
      <c r="D839" s="275"/>
      <c r="E839" s="263"/>
      <c r="F839" s="263"/>
      <c r="G839" s="264"/>
      <c r="H839" s="263"/>
      <c r="I839" s="263"/>
      <c r="J839" s="263"/>
      <c r="K839" s="263"/>
      <c r="L839" s="263"/>
      <c r="M839" s="263"/>
      <c r="N839" s="263"/>
      <c r="O839" s="263"/>
    </row>
    <row r="840" spans="1:15">
      <c r="A840" s="273"/>
      <c r="C840" s="275"/>
      <c r="D840" s="275"/>
      <c r="E840" s="263"/>
      <c r="F840" s="263"/>
      <c r="G840" s="264"/>
      <c r="H840" s="263"/>
      <c r="I840" s="263"/>
      <c r="J840" s="263"/>
      <c r="K840" s="263"/>
      <c r="L840" s="263"/>
      <c r="M840" s="263"/>
      <c r="N840" s="263"/>
      <c r="O840" s="263"/>
    </row>
    <row r="841" spans="1:15">
      <c r="A841" s="273"/>
      <c r="C841" s="275"/>
      <c r="D841" s="275"/>
      <c r="E841" s="263"/>
      <c r="F841" s="263"/>
      <c r="G841" s="264"/>
      <c r="H841" s="263"/>
      <c r="I841" s="263"/>
      <c r="J841" s="263"/>
      <c r="K841" s="263"/>
      <c r="L841" s="263"/>
      <c r="M841" s="263"/>
      <c r="N841" s="263"/>
      <c r="O841" s="263"/>
    </row>
    <row r="842" spans="1:15">
      <c r="A842" s="273"/>
      <c r="C842" s="275"/>
      <c r="D842" s="275"/>
      <c r="E842" s="263"/>
      <c r="F842" s="263"/>
      <c r="G842" s="264"/>
      <c r="H842" s="263"/>
      <c r="I842" s="263"/>
      <c r="J842" s="263"/>
      <c r="K842" s="263"/>
      <c r="L842" s="263"/>
      <c r="M842" s="263"/>
      <c r="N842" s="263"/>
      <c r="O842" s="263"/>
    </row>
    <row r="843" spans="1:15">
      <c r="A843" s="273"/>
      <c r="C843" s="275"/>
      <c r="D843" s="275"/>
      <c r="E843" s="263"/>
      <c r="F843" s="263"/>
      <c r="G843" s="264"/>
      <c r="H843" s="263"/>
      <c r="I843" s="263"/>
      <c r="J843" s="263"/>
      <c r="K843" s="263"/>
      <c r="L843" s="263"/>
      <c r="M843" s="263"/>
      <c r="N843" s="263"/>
      <c r="O843" s="263"/>
    </row>
    <row r="844" spans="1:15">
      <c r="A844" s="273"/>
      <c r="C844" s="275"/>
      <c r="D844" s="275"/>
      <c r="E844" s="263"/>
      <c r="F844" s="263"/>
      <c r="G844" s="264"/>
      <c r="H844" s="263"/>
      <c r="I844" s="263"/>
      <c r="J844" s="263"/>
      <c r="K844" s="263"/>
      <c r="L844" s="263"/>
      <c r="M844" s="263"/>
      <c r="N844" s="263"/>
      <c r="O844" s="263"/>
    </row>
    <row r="845" spans="1:15">
      <c r="A845" s="273"/>
      <c r="C845" s="275"/>
      <c r="D845" s="275"/>
      <c r="E845" s="263"/>
      <c r="F845" s="263"/>
      <c r="G845" s="264"/>
      <c r="H845" s="263"/>
      <c r="I845" s="263"/>
      <c r="J845" s="263"/>
      <c r="K845" s="263"/>
      <c r="L845" s="263"/>
      <c r="M845" s="263"/>
      <c r="N845" s="263"/>
      <c r="O845" s="263"/>
    </row>
    <row r="846" spans="1:15">
      <c r="A846" s="273"/>
      <c r="C846" s="275"/>
      <c r="D846" s="275"/>
      <c r="E846" s="263"/>
      <c r="F846" s="263"/>
      <c r="G846" s="264"/>
      <c r="H846" s="263"/>
      <c r="I846" s="263"/>
      <c r="J846" s="263"/>
      <c r="K846" s="263"/>
      <c r="L846" s="263"/>
      <c r="M846" s="263"/>
      <c r="N846" s="263"/>
      <c r="O846" s="263"/>
    </row>
    <row r="847" spans="1:15">
      <c r="A847" s="273"/>
      <c r="C847" s="275"/>
      <c r="D847" s="275"/>
      <c r="E847" s="263"/>
      <c r="F847" s="263"/>
      <c r="G847" s="264"/>
      <c r="H847" s="263"/>
      <c r="I847" s="263"/>
      <c r="J847" s="263"/>
      <c r="K847" s="263"/>
      <c r="L847" s="263"/>
      <c r="M847" s="263"/>
      <c r="N847" s="263"/>
      <c r="O847" s="263"/>
    </row>
    <row r="848" spans="1:15">
      <c r="A848" s="273"/>
      <c r="C848" s="275"/>
      <c r="D848" s="275"/>
      <c r="E848" s="263"/>
      <c r="F848" s="263"/>
      <c r="G848" s="264"/>
      <c r="H848" s="263"/>
      <c r="I848" s="263"/>
      <c r="J848" s="263"/>
      <c r="K848" s="263"/>
      <c r="L848" s="263"/>
      <c r="M848" s="263"/>
      <c r="N848" s="263"/>
      <c r="O848" s="263"/>
    </row>
    <row r="849" spans="1:15">
      <c r="A849" s="273"/>
      <c r="C849" s="275"/>
      <c r="D849" s="275"/>
      <c r="E849" s="263"/>
      <c r="F849" s="263"/>
      <c r="G849" s="264"/>
      <c r="H849" s="263"/>
      <c r="I849" s="263"/>
      <c r="J849" s="263"/>
      <c r="K849" s="263"/>
      <c r="L849" s="263"/>
      <c r="M849" s="263"/>
      <c r="N849" s="263"/>
      <c r="O849" s="263"/>
    </row>
    <row r="850" spans="1:15">
      <c r="A850" s="273"/>
      <c r="C850" s="275"/>
      <c r="D850" s="275"/>
      <c r="E850" s="263"/>
      <c r="F850" s="263"/>
      <c r="G850" s="264"/>
      <c r="H850" s="263"/>
      <c r="I850" s="263"/>
      <c r="J850" s="263"/>
      <c r="K850" s="263"/>
      <c r="L850" s="263"/>
      <c r="M850" s="263"/>
      <c r="N850" s="263"/>
      <c r="O850" s="263"/>
    </row>
    <row r="851" spans="1:15">
      <c r="A851" s="273"/>
      <c r="C851" s="275"/>
      <c r="D851" s="275"/>
      <c r="E851" s="263"/>
      <c r="F851" s="263"/>
      <c r="G851" s="264"/>
      <c r="H851" s="263"/>
      <c r="I851" s="263"/>
      <c r="J851" s="263"/>
      <c r="K851" s="263"/>
      <c r="L851" s="263"/>
      <c r="M851" s="263"/>
      <c r="N851" s="263"/>
      <c r="O851" s="263"/>
    </row>
    <row r="852" spans="1:15">
      <c r="A852" s="273"/>
      <c r="C852" s="275"/>
      <c r="D852" s="275"/>
      <c r="E852" s="263"/>
      <c r="F852" s="263"/>
      <c r="G852" s="264"/>
      <c r="H852" s="263"/>
      <c r="I852" s="263"/>
      <c r="J852" s="263"/>
      <c r="K852" s="263"/>
      <c r="L852" s="263"/>
      <c r="M852" s="263"/>
      <c r="N852" s="263"/>
      <c r="O852" s="263"/>
    </row>
    <row r="853" spans="1:15">
      <c r="A853" s="273"/>
      <c r="C853" s="275"/>
      <c r="D853" s="275"/>
      <c r="E853" s="263"/>
      <c r="F853" s="263"/>
      <c r="G853" s="264"/>
      <c r="H853" s="263"/>
      <c r="I853" s="263"/>
      <c r="J853" s="263"/>
      <c r="K853" s="263"/>
      <c r="L853" s="263"/>
      <c r="M853" s="263"/>
      <c r="N853" s="263"/>
      <c r="O853" s="263"/>
    </row>
    <row r="854" spans="1:15">
      <c r="A854" s="273"/>
      <c r="C854" s="275"/>
      <c r="D854" s="275"/>
      <c r="E854" s="263"/>
      <c r="F854" s="263"/>
      <c r="G854" s="264"/>
      <c r="H854" s="263"/>
      <c r="I854" s="263"/>
      <c r="J854" s="263"/>
      <c r="K854" s="263"/>
      <c r="L854" s="263"/>
      <c r="M854" s="263"/>
      <c r="N854" s="263"/>
      <c r="O854" s="263"/>
    </row>
    <row r="855" spans="1:15">
      <c r="A855" s="273"/>
      <c r="C855" s="275"/>
      <c r="D855" s="275"/>
      <c r="E855" s="263"/>
      <c r="F855" s="263"/>
      <c r="G855" s="264"/>
      <c r="H855" s="263"/>
      <c r="I855" s="263"/>
      <c r="J855" s="263"/>
      <c r="K855" s="263"/>
      <c r="L855" s="263"/>
      <c r="M855" s="263"/>
      <c r="N855" s="263"/>
      <c r="O855" s="263"/>
    </row>
    <row r="856" spans="1:15">
      <c r="A856" s="273"/>
      <c r="C856" s="275"/>
      <c r="D856" s="275"/>
      <c r="E856" s="263"/>
      <c r="F856" s="263"/>
      <c r="G856" s="264"/>
      <c r="H856" s="263"/>
      <c r="I856" s="263"/>
      <c r="J856" s="263"/>
      <c r="K856" s="263"/>
      <c r="L856" s="263"/>
      <c r="M856" s="263"/>
      <c r="N856" s="263"/>
      <c r="O856" s="263"/>
    </row>
    <row r="857" spans="1:15">
      <c r="A857" s="273"/>
      <c r="C857" s="275"/>
      <c r="D857" s="275"/>
      <c r="E857" s="263"/>
      <c r="F857" s="263"/>
      <c r="G857" s="264"/>
      <c r="H857" s="263"/>
      <c r="I857" s="263"/>
      <c r="J857" s="263"/>
      <c r="K857" s="263"/>
      <c r="L857" s="263"/>
      <c r="M857" s="263"/>
      <c r="N857" s="263"/>
      <c r="O857" s="263"/>
    </row>
    <row r="858" spans="1:15">
      <c r="A858" s="273"/>
      <c r="C858" s="275"/>
      <c r="D858" s="275"/>
      <c r="E858" s="263"/>
      <c r="F858" s="263"/>
      <c r="G858" s="264"/>
      <c r="H858" s="263"/>
      <c r="I858" s="263"/>
      <c r="J858" s="263"/>
      <c r="K858" s="263"/>
      <c r="L858" s="263"/>
      <c r="M858" s="263"/>
      <c r="N858" s="263"/>
      <c r="O858" s="263"/>
    </row>
    <row r="859" spans="1:15">
      <c r="A859" s="273"/>
      <c r="C859" s="275"/>
      <c r="D859" s="275"/>
      <c r="E859" s="263"/>
      <c r="F859" s="263"/>
      <c r="G859" s="264"/>
      <c r="H859" s="263"/>
      <c r="I859" s="263"/>
      <c r="J859" s="263"/>
      <c r="K859" s="263"/>
      <c r="L859" s="263"/>
      <c r="M859" s="263"/>
      <c r="N859" s="263"/>
      <c r="O859" s="263"/>
    </row>
    <row r="860" spans="1:15">
      <c r="A860" s="273"/>
      <c r="C860" s="275"/>
      <c r="D860" s="275"/>
      <c r="E860" s="263"/>
      <c r="F860" s="263"/>
      <c r="G860" s="264"/>
      <c r="H860" s="263"/>
      <c r="I860" s="263"/>
      <c r="J860" s="263"/>
      <c r="K860" s="263"/>
      <c r="L860" s="263"/>
      <c r="M860" s="263"/>
      <c r="N860" s="263"/>
      <c r="O860" s="263"/>
    </row>
    <row r="861" spans="1:15">
      <c r="A861" s="273"/>
      <c r="C861" s="275"/>
      <c r="D861" s="275"/>
      <c r="E861" s="263"/>
      <c r="F861" s="263"/>
      <c r="G861" s="264"/>
      <c r="H861" s="263"/>
      <c r="I861" s="263"/>
      <c r="J861" s="263"/>
      <c r="K861" s="263"/>
      <c r="L861" s="263"/>
      <c r="M861" s="263"/>
      <c r="N861" s="263"/>
      <c r="O861" s="263"/>
    </row>
    <row r="862" spans="1:15">
      <c r="A862" s="273"/>
      <c r="C862" s="275"/>
      <c r="D862" s="275"/>
      <c r="E862" s="263"/>
      <c r="F862" s="263"/>
      <c r="G862" s="264"/>
      <c r="H862" s="263"/>
      <c r="I862" s="263"/>
      <c r="J862" s="263"/>
      <c r="K862" s="263"/>
      <c r="L862" s="263"/>
      <c r="M862" s="263"/>
      <c r="N862" s="263"/>
      <c r="O862" s="263"/>
    </row>
    <row r="863" spans="1:15">
      <c r="A863" s="273"/>
      <c r="C863" s="275"/>
      <c r="D863" s="275"/>
      <c r="E863" s="263"/>
      <c r="F863" s="263"/>
      <c r="G863" s="264"/>
      <c r="H863" s="263"/>
      <c r="I863" s="263"/>
      <c r="J863" s="263"/>
      <c r="K863" s="263"/>
      <c r="L863" s="263"/>
      <c r="M863" s="263"/>
      <c r="N863" s="263"/>
      <c r="O863" s="263"/>
    </row>
    <row r="864" spans="1:15">
      <c r="A864" s="273"/>
      <c r="C864" s="275"/>
      <c r="D864" s="275"/>
      <c r="E864" s="263"/>
      <c r="F864" s="263"/>
      <c r="G864" s="264"/>
      <c r="H864" s="263"/>
      <c r="I864" s="263"/>
      <c r="J864" s="263"/>
      <c r="K864" s="263"/>
      <c r="L864" s="263"/>
      <c r="M864" s="263"/>
      <c r="N864" s="263"/>
      <c r="O864" s="263"/>
    </row>
    <row r="865" spans="1:15">
      <c r="A865" s="273"/>
      <c r="C865" s="275"/>
      <c r="D865" s="275"/>
      <c r="E865" s="263"/>
      <c r="F865" s="263"/>
      <c r="G865" s="264"/>
      <c r="H865" s="263"/>
      <c r="I865" s="263"/>
      <c r="J865" s="263"/>
      <c r="K865" s="263"/>
      <c r="L865" s="263"/>
      <c r="M865" s="263"/>
      <c r="N865" s="263"/>
      <c r="O865" s="263"/>
    </row>
    <row r="866" spans="1:15">
      <c r="A866" s="273"/>
      <c r="C866" s="275"/>
      <c r="D866" s="275"/>
      <c r="E866" s="263"/>
      <c r="F866" s="263"/>
      <c r="G866" s="264"/>
      <c r="H866" s="263"/>
      <c r="I866" s="263"/>
      <c r="J866" s="263"/>
      <c r="K866" s="263"/>
      <c r="L866" s="263"/>
      <c r="M866" s="263"/>
      <c r="N866" s="263"/>
      <c r="O866" s="263"/>
    </row>
    <row r="867" spans="1:15">
      <c r="A867" s="273"/>
      <c r="C867" s="275"/>
      <c r="D867" s="275"/>
      <c r="E867" s="263"/>
      <c r="F867" s="263"/>
      <c r="G867" s="264"/>
      <c r="H867" s="263"/>
      <c r="I867" s="263"/>
      <c r="J867" s="263"/>
      <c r="K867" s="263"/>
      <c r="L867" s="263"/>
      <c r="M867" s="263"/>
      <c r="N867" s="263"/>
      <c r="O867" s="263"/>
    </row>
    <row r="868" spans="1:15">
      <c r="A868" s="273"/>
      <c r="C868" s="275"/>
      <c r="D868" s="275"/>
      <c r="E868" s="263"/>
      <c r="F868" s="263"/>
      <c r="G868" s="264"/>
      <c r="H868" s="263"/>
      <c r="I868" s="263"/>
      <c r="J868" s="263"/>
      <c r="K868" s="263"/>
      <c r="L868" s="263"/>
      <c r="M868" s="263"/>
      <c r="N868" s="263"/>
      <c r="O868" s="263"/>
    </row>
    <row r="869" spans="1:15">
      <c r="A869" s="273"/>
      <c r="C869" s="275"/>
      <c r="D869" s="275"/>
      <c r="E869" s="263"/>
      <c r="F869" s="263"/>
      <c r="G869" s="264"/>
      <c r="H869" s="263"/>
      <c r="I869" s="263"/>
      <c r="J869" s="263"/>
      <c r="K869" s="263"/>
      <c r="L869" s="263"/>
      <c r="M869" s="263"/>
      <c r="N869" s="263"/>
      <c r="O869" s="263"/>
    </row>
    <row r="870" spans="1:15">
      <c r="A870" s="273"/>
      <c r="C870" s="275"/>
      <c r="D870" s="275"/>
      <c r="E870" s="263"/>
      <c r="F870" s="263"/>
      <c r="G870" s="264"/>
      <c r="H870" s="263"/>
      <c r="I870" s="263"/>
      <c r="J870" s="263"/>
      <c r="K870" s="263"/>
      <c r="L870" s="263"/>
      <c r="M870" s="263"/>
      <c r="N870" s="263"/>
      <c r="O870" s="263"/>
    </row>
    <row r="871" spans="1:15">
      <c r="A871" s="273"/>
      <c r="C871" s="275"/>
      <c r="D871" s="275"/>
      <c r="E871" s="263"/>
      <c r="F871" s="263"/>
      <c r="G871" s="264"/>
      <c r="H871" s="263"/>
      <c r="I871" s="263"/>
      <c r="J871" s="263"/>
      <c r="K871" s="263"/>
      <c r="L871" s="263"/>
      <c r="M871" s="263"/>
      <c r="N871" s="263"/>
      <c r="O871" s="263"/>
    </row>
    <row r="872" spans="1:15">
      <c r="A872" s="273"/>
      <c r="C872" s="275"/>
      <c r="D872" s="275"/>
      <c r="E872" s="263"/>
      <c r="F872" s="263"/>
      <c r="G872" s="264"/>
      <c r="H872" s="263"/>
      <c r="I872" s="263"/>
      <c r="J872" s="263"/>
      <c r="K872" s="263"/>
      <c r="L872" s="263"/>
      <c r="M872" s="263"/>
      <c r="N872" s="263"/>
      <c r="O872" s="263"/>
    </row>
    <row r="873" spans="1:15">
      <c r="A873" s="273"/>
      <c r="C873" s="275"/>
      <c r="D873" s="275"/>
      <c r="E873" s="263"/>
      <c r="F873" s="263"/>
      <c r="G873" s="264"/>
      <c r="H873" s="263"/>
      <c r="I873" s="263"/>
      <c r="J873" s="263"/>
      <c r="K873" s="263"/>
      <c r="L873" s="263"/>
      <c r="M873" s="263"/>
      <c r="N873" s="263"/>
      <c r="O873" s="263"/>
    </row>
    <row r="874" spans="1:15">
      <c r="A874" s="273"/>
      <c r="C874" s="275"/>
      <c r="D874" s="275"/>
      <c r="E874" s="263"/>
      <c r="F874" s="263"/>
      <c r="G874" s="264"/>
      <c r="H874" s="263"/>
      <c r="I874" s="263"/>
      <c r="J874" s="263"/>
      <c r="K874" s="263"/>
      <c r="L874" s="263"/>
      <c r="M874" s="263"/>
      <c r="N874" s="263"/>
      <c r="O874" s="263"/>
    </row>
    <row r="875" spans="1:15">
      <c r="A875" s="273"/>
      <c r="C875" s="275"/>
      <c r="D875" s="275"/>
      <c r="E875" s="263"/>
      <c r="F875" s="263"/>
      <c r="G875" s="264"/>
      <c r="H875" s="263"/>
      <c r="I875" s="263"/>
      <c r="J875" s="263"/>
      <c r="K875" s="263"/>
      <c r="L875" s="263"/>
      <c r="M875" s="263"/>
      <c r="N875" s="263"/>
      <c r="O875" s="263"/>
    </row>
    <row r="876" spans="1:15">
      <c r="A876" s="273"/>
      <c r="C876" s="275"/>
      <c r="D876" s="275"/>
      <c r="E876" s="263"/>
      <c r="F876" s="263"/>
      <c r="G876" s="264"/>
      <c r="H876" s="263"/>
      <c r="I876" s="263"/>
      <c r="J876" s="263"/>
      <c r="K876" s="263"/>
      <c r="L876" s="263"/>
      <c r="M876" s="263"/>
      <c r="N876" s="263"/>
      <c r="O876" s="263"/>
    </row>
    <row r="877" spans="1:15">
      <c r="A877" s="273"/>
      <c r="C877" s="275"/>
      <c r="D877" s="275"/>
      <c r="E877" s="263"/>
      <c r="F877" s="263"/>
      <c r="G877" s="264"/>
      <c r="H877" s="263"/>
      <c r="I877" s="263"/>
      <c r="J877" s="263"/>
      <c r="K877" s="263"/>
      <c r="L877" s="263"/>
      <c r="M877" s="263"/>
      <c r="N877" s="263"/>
      <c r="O877" s="263"/>
    </row>
    <row r="878" spans="1:15">
      <c r="A878" s="273"/>
      <c r="C878" s="275"/>
      <c r="D878" s="275"/>
      <c r="E878" s="263"/>
      <c r="F878" s="263"/>
      <c r="G878" s="264"/>
      <c r="H878" s="263"/>
      <c r="I878" s="263"/>
      <c r="J878" s="263"/>
      <c r="K878" s="263"/>
      <c r="L878" s="263"/>
      <c r="M878" s="263"/>
      <c r="N878" s="263"/>
      <c r="O878" s="263"/>
    </row>
    <row r="879" spans="1:15">
      <c r="A879" s="273"/>
      <c r="C879" s="275"/>
      <c r="D879" s="275"/>
      <c r="E879" s="263"/>
      <c r="F879" s="263"/>
      <c r="G879" s="264"/>
      <c r="H879" s="263"/>
      <c r="I879" s="263"/>
      <c r="J879" s="263"/>
      <c r="K879" s="263"/>
      <c r="L879" s="263"/>
      <c r="M879" s="263"/>
      <c r="N879" s="263"/>
      <c r="O879" s="263"/>
    </row>
    <row r="880" spans="1:15">
      <c r="A880" s="273"/>
      <c r="C880" s="275"/>
      <c r="D880" s="275"/>
      <c r="E880" s="263"/>
      <c r="F880" s="263"/>
      <c r="G880" s="264"/>
      <c r="H880" s="263"/>
      <c r="I880" s="263"/>
      <c r="J880" s="263"/>
      <c r="K880" s="263"/>
      <c r="L880" s="263"/>
      <c r="M880" s="263"/>
      <c r="N880" s="263"/>
      <c r="O880" s="263"/>
    </row>
    <row r="881" spans="1:15">
      <c r="A881" s="273"/>
      <c r="C881" s="275"/>
      <c r="D881" s="275"/>
      <c r="E881" s="263"/>
      <c r="F881" s="263"/>
      <c r="G881" s="264"/>
      <c r="H881" s="263"/>
      <c r="I881" s="263"/>
      <c r="J881" s="263"/>
      <c r="K881" s="263"/>
      <c r="L881" s="263"/>
      <c r="M881" s="263"/>
      <c r="N881" s="263"/>
      <c r="O881" s="263"/>
    </row>
    <row r="882" spans="1:15">
      <c r="A882" s="273"/>
      <c r="C882" s="275"/>
      <c r="D882" s="275"/>
      <c r="E882" s="263"/>
      <c r="F882" s="263"/>
      <c r="G882" s="264"/>
      <c r="H882" s="263"/>
      <c r="I882" s="263"/>
      <c r="J882" s="263"/>
      <c r="K882" s="263"/>
      <c r="L882" s="263"/>
      <c r="M882" s="263"/>
      <c r="N882" s="263"/>
      <c r="O882" s="263"/>
    </row>
    <row r="883" spans="1:15">
      <c r="A883" s="273"/>
      <c r="C883" s="275"/>
      <c r="D883" s="275"/>
      <c r="E883" s="263"/>
      <c r="F883" s="263"/>
      <c r="G883" s="264"/>
      <c r="H883" s="263"/>
      <c r="I883" s="263"/>
      <c r="J883" s="263"/>
      <c r="K883" s="263"/>
      <c r="L883" s="263"/>
      <c r="M883" s="263"/>
      <c r="N883" s="263"/>
      <c r="O883" s="263"/>
    </row>
    <row r="884" spans="1:15">
      <c r="A884" s="273"/>
      <c r="C884" s="275"/>
      <c r="D884" s="275"/>
      <c r="E884" s="263"/>
      <c r="F884" s="263"/>
      <c r="G884" s="264"/>
      <c r="H884" s="263"/>
      <c r="I884" s="263"/>
      <c r="J884" s="263"/>
      <c r="K884" s="263"/>
      <c r="L884" s="263"/>
      <c r="M884" s="263"/>
      <c r="N884" s="263"/>
      <c r="O884" s="263"/>
    </row>
    <row r="885" spans="1:15">
      <c r="A885" s="273"/>
      <c r="C885" s="275"/>
      <c r="D885" s="275"/>
      <c r="E885" s="263"/>
      <c r="F885" s="263"/>
      <c r="G885" s="264"/>
      <c r="H885" s="263"/>
      <c r="I885" s="263"/>
      <c r="J885" s="263"/>
      <c r="K885" s="263"/>
      <c r="L885" s="263"/>
      <c r="M885" s="263"/>
      <c r="N885" s="263"/>
      <c r="O885" s="263"/>
    </row>
    <row r="886" spans="1:15">
      <c r="A886" s="273"/>
      <c r="C886" s="275"/>
      <c r="D886" s="275"/>
      <c r="E886" s="263"/>
      <c r="F886" s="263"/>
      <c r="G886" s="264"/>
      <c r="H886" s="263"/>
      <c r="I886" s="263"/>
      <c r="J886" s="263"/>
      <c r="K886" s="263"/>
      <c r="L886" s="263"/>
      <c r="M886" s="263"/>
      <c r="N886" s="263"/>
      <c r="O886" s="263"/>
    </row>
    <row r="887" spans="1:15">
      <c r="A887" s="273"/>
      <c r="C887" s="275"/>
      <c r="D887" s="275"/>
      <c r="E887" s="263"/>
      <c r="F887" s="263"/>
      <c r="G887" s="264"/>
      <c r="H887" s="263"/>
      <c r="I887" s="263"/>
      <c r="J887" s="263"/>
      <c r="K887" s="263"/>
      <c r="L887" s="263"/>
      <c r="M887" s="263"/>
      <c r="N887" s="263"/>
      <c r="O887" s="263"/>
    </row>
    <row r="888" spans="1:15">
      <c r="A888" s="273"/>
      <c r="C888" s="275"/>
      <c r="D888" s="275"/>
      <c r="E888" s="263"/>
      <c r="F888" s="263"/>
      <c r="G888" s="264"/>
      <c r="H888" s="263"/>
      <c r="I888" s="263"/>
      <c r="J888" s="263"/>
      <c r="K888" s="263"/>
      <c r="L888" s="263"/>
      <c r="M888" s="263"/>
      <c r="N888" s="263"/>
      <c r="O888" s="263"/>
    </row>
    <row r="889" spans="1:15">
      <c r="A889" s="273"/>
      <c r="C889" s="275"/>
      <c r="D889" s="275"/>
      <c r="E889" s="263"/>
      <c r="F889" s="263"/>
      <c r="G889" s="264"/>
      <c r="H889" s="263"/>
      <c r="I889" s="263"/>
      <c r="J889" s="263"/>
      <c r="K889" s="263"/>
      <c r="L889" s="263"/>
      <c r="M889" s="263"/>
      <c r="N889" s="263"/>
      <c r="O889" s="263"/>
    </row>
    <row r="890" spans="1:15">
      <c r="A890" s="273"/>
      <c r="C890" s="275"/>
      <c r="D890" s="275"/>
      <c r="E890" s="263"/>
      <c r="F890" s="263"/>
      <c r="G890" s="264"/>
      <c r="H890" s="263"/>
      <c r="I890" s="263"/>
      <c r="J890" s="263"/>
      <c r="K890" s="263"/>
      <c r="L890" s="263"/>
      <c r="M890" s="263"/>
      <c r="N890" s="263"/>
      <c r="O890" s="263"/>
    </row>
    <row r="891" spans="1:15">
      <c r="A891" s="273"/>
      <c r="C891" s="275"/>
      <c r="D891" s="275"/>
      <c r="E891" s="263"/>
      <c r="F891" s="263"/>
      <c r="G891" s="264"/>
      <c r="H891" s="263"/>
      <c r="I891" s="263"/>
      <c r="J891" s="263"/>
      <c r="K891" s="263"/>
      <c r="L891" s="263"/>
      <c r="M891" s="263"/>
      <c r="N891" s="263"/>
      <c r="O891" s="263"/>
    </row>
    <row r="892" spans="1:15">
      <c r="A892" s="273"/>
      <c r="C892" s="275"/>
      <c r="D892" s="275"/>
      <c r="E892" s="263"/>
      <c r="F892" s="263"/>
      <c r="G892" s="264"/>
      <c r="H892" s="263"/>
      <c r="I892" s="263"/>
      <c r="J892" s="263"/>
      <c r="K892" s="263"/>
      <c r="L892" s="263"/>
      <c r="M892" s="263"/>
      <c r="N892" s="263"/>
      <c r="O892" s="263"/>
    </row>
    <row r="893" spans="1:15">
      <c r="A893" s="273"/>
      <c r="C893" s="275"/>
      <c r="D893" s="275"/>
      <c r="E893" s="263"/>
      <c r="F893" s="263"/>
      <c r="G893" s="264"/>
      <c r="H893" s="263"/>
      <c r="I893" s="263"/>
      <c r="J893" s="263"/>
      <c r="K893" s="263"/>
      <c r="L893" s="263"/>
      <c r="M893" s="263"/>
      <c r="N893" s="263"/>
      <c r="O893" s="263"/>
    </row>
    <row r="894" spans="1:15">
      <c r="A894" s="273"/>
      <c r="C894" s="275"/>
      <c r="D894" s="275"/>
      <c r="E894" s="263"/>
      <c r="F894" s="263"/>
      <c r="G894" s="264"/>
      <c r="H894" s="263"/>
      <c r="I894" s="263"/>
      <c r="J894" s="263"/>
      <c r="K894" s="263"/>
      <c r="L894" s="263"/>
      <c r="M894" s="263"/>
      <c r="N894" s="263"/>
      <c r="O894" s="263"/>
    </row>
    <row r="895" spans="1:15">
      <c r="A895" s="273"/>
      <c r="C895" s="275"/>
      <c r="D895" s="275"/>
      <c r="E895" s="263"/>
      <c r="F895" s="263"/>
      <c r="G895" s="264"/>
      <c r="H895" s="263"/>
      <c r="I895" s="263"/>
      <c r="J895" s="263"/>
      <c r="K895" s="263"/>
      <c r="L895" s="263"/>
      <c r="M895" s="263"/>
      <c r="N895" s="263"/>
      <c r="O895" s="263"/>
    </row>
    <row r="896" spans="1:15">
      <c r="A896" s="273"/>
      <c r="C896" s="275"/>
      <c r="D896" s="275"/>
      <c r="E896" s="263"/>
      <c r="F896" s="263"/>
      <c r="G896" s="264"/>
      <c r="H896" s="263"/>
      <c r="I896" s="263"/>
      <c r="J896" s="263"/>
      <c r="K896" s="263"/>
      <c r="L896" s="263"/>
      <c r="M896" s="263"/>
      <c r="N896" s="263"/>
      <c r="O896" s="263"/>
    </row>
    <row r="897" spans="1:15">
      <c r="A897" s="273"/>
      <c r="C897" s="275"/>
      <c r="D897" s="275"/>
      <c r="E897" s="263"/>
      <c r="F897" s="263"/>
      <c r="G897" s="264"/>
      <c r="H897" s="263"/>
      <c r="I897" s="263"/>
      <c r="J897" s="263"/>
      <c r="K897" s="263"/>
      <c r="L897" s="263"/>
      <c r="M897" s="263"/>
      <c r="N897" s="263"/>
      <c r="O897" s="263"/>
    </row>
    <row r="898" spans="1:15">
      <c r="A898" s="273"/>
      <c r="C898" s="275"/>
      <c r="D898" s="275"/>
      <c r="E898" s="263"/>
      <c r="F898" s="263"/>
      <c r="G898" s="264"/>
      <c r="H898" s="263"/>
      <c r="I898" s="263"/>
      <c r="J898" s="263"/>
      <c r="K898" s="263"/>
      <c r="L898" s="263"/>
      <c r="M898" s="263"/>
      <c r="N898" s="263"/>
      <c r="O898" s="263"/>
    </row>
    <row r="899" spans="1:15">
      <c r="A899" s="273"/>
      <c r="C899" s="275"/>
      <c r="D899" s="275"/>
      <c r="E899" s="263"/>
      <c r="F899" s="263"/>
      <c r="G899" s="264"/>
      <c r="H899" s="263"/>
      <c r="I899" s="263"/>
      <c r="J899" s="263"/>
      <c r="K899" s="263"/>
      <c r="L899" s="263"/>
      <c r="M899" s="263"/>
      <c r="N899" s="263"/>
      <c r="O899" s="263"/>
    </row>
    <row r="900" spans="1:15">
      <c r="A900" s="273"/>
      <c r="C900" s="275"/>
      <c r="D900" s="275"/>
      <c r="E900" s="263"/>
      <c r="F900" s="263"/>
      <c r="G900" s="264"/>
      <c r="H900" s="263"/>
      <c r="I900" s="263"/>
      <c r="J900" s="263"/>
      <c r="K900" s="263"/>
      <c r="L900" s="263"/>
      <c r="M900" s="263"/>
      <c r="N900" s="263"/>
      <c r="O900" s="263"/>
    </row>
    <row r="901" spans="1:15">
      <c r="A901" s="273"/>
      <c r="C901" s="275"/>
      <c r="D901" s="275"/>
      <c r="E901" s="263"/>
      <c r="F901" s="263"/>
      <c r="G901" s="264"/>
      <c r="H901" s="263"/>
      <c r="I901" s="263"/>
      <c r="J901" s="263"/>
      <c r="K901" s="263"/>
      <c r="L901" s="263"/>
      <c r="M901" s="263"/>
      <c r="N901" s="263"/>
      <c r="O901" s="263"/>
    </row>
    <row r="902" spans="1:15">
      <c r="A902" s="273"/>
      <c r="C902" s="275"/>
      <c r="D902" s="275"/>
      <c r="E902" s="263"/>
      <c r="F902" s="263"/>
      <c r="G902" s="264"/>
      <c r="H902" s="263"/>
      <c r="I902" s="263"/>
      <c r="J902" s="263"/>
      <c r="K902" s="263"/>
      <c r="L902" s="263"/>
      <c r="M902" s="263"/>
      <c r="N902" s="263"/>
      <c r="O902" s="263"/>
    </row>
    <row r="903" spans="1:15">
      <c r="A903" s="273"/>
      <c r="C903" s="275"/>
      <c r="D903" s="275"/>
      <c r="E903" s="263"/>
      <c r="F903" s="263"/>
      <c r="G903" s="264"/>
      <c r="H903" s="263"/>
      <c r="I903" s="263"/>
      <c r="J903" s="263"/>
      <c r="K903" s="263"/>
      <c r="L903" s="263"/>
      <c r="M903" s="263"/>
      <c r="N903" s="263"/>
      <c r="O903" s="263"/>
    </row>
    <row r="904" spans="1:15">
      <c r="A904" s="273"/>
      <c r="C904" s="275"/>
      <c r="D904" s="275"/>
      <c r="E904" s="263"/>
      <c r="F904" s="263"/>
      <c r="G904" s="264"/>
      <c r="H904" s="263"/>
      <c r="I904" s="263"/>
      <c r="J904" s="263"/>
      <c r="K904" s="263"/>
      <c r="L904" s="263"/>
      <c r="M904" s="263"/>
      <c r="N904" s="263"/>
      <c r="O904" s="263"/>
    </row>
    <row r="905" spans="1:15">
      <c r="A905" s="273"/>
      <c r="C905" s="275"/>
      <c r="D905" s="275"/>
      <c r="E905" s="263"/>
      <c r="F905" s="263"/>
      <c r="G905" s="264"/>
      <c r="H905" s="263"/>
      <c r="I905" s="263"/>
      <c r="J905" s="263"/>
      <c r="K905" s="263"/>
      <c r="L905" s="263"/>
      <c r="M905" s="263"/>
      <c r="N905" s="263"/>
      <c r="O905" s="263"/>
    </row>
    <row r="906" spans="1:15">
      <c r="A906" s="273"/>
      <c r="C906" s="275"/>
      <c r="D906" s="275"/>
      <c r="E906" s="263"/>
      <c r="F906" s="263"/>
      <c r="G906" s="264"/>
      <c r="H906" s="263"/>
      <c r="I906" s="263"/>
      <c r="J906" s="263"/>
      <c r="K906" s="263"/>
      <c r="L906" s="263"/>
      <c r="M906" s="263"/>
      <c r="N906" s="263"/>
      <c r="O906" s="263"/>
    </row>
    <row r="907" spans="1:15">
      <c r="A907" s="273"/>
      <c r="C907" s="275"/>
      <c r="D907" s="275"/>
      <c r="E907" s="263"/>
      <c r="F907" s="263"/>
      <c r="G907" s="264"/>
      <c r="H907" s="263"/>
      <c r="I907" s="263"/>
      <c r="J907" s="263"/>
      <c r="K907" s="263"/>
      <c r="L907" s="263"/>
      <c r="M907" s="263"/>
      <c r="N907" s="263"/>
      <c r="O907" s="263"/>
    </row>
    <row r="908" spans="1:15">
      <c r="A908" s="273"/>
      <c r="C908" s="275"/>
      <c r="D908" s="275"/>
      <c r="E908" s="263"/>
      <c r="F908" s="263"/>
      <c r="G908" s="264"/>
      <c r="H908" s="263"/>
      <c r="I908" s="263"/>
      <c r="J908" s="263"/>
      <c r="K908" s="263"/>
      <c r="L908" s="263"/>
      <c r="M908" s="263"/>
      <c r="N908" s="263"/>
      <c r="O908" s="263"/>
    </row>
    <row r="909" spans="1:15">
      <c r="A909" s="273"/>
      <c r="C909" s="275"/>
      <c r="D909" s="275"/>
      <c r="E909" s="263"/>
      <c r="F909" s="263"/>
      <c r="G909" s="264"/>
      <c r="H909" s="263"/>
      <c r="I909" s="263"/>
      <c r="J909" s="263"/>
      <c r="K909" s="263"/>
      <c r="L909" s="263"/>
      <c r="M909" s="263"/>
      <c r="N909" s="263"/>
      <c r="O909" s="263"/>
    </row>
    <row r="910" spans="1:15">
      <c r="A910" s="273"/>
      <c r="C910" s="275"/>
      <c r="D910" s="275"/>
      <c r="E910" s="263"/>
      <c r="F910" s="263"/>
      <c r="G910" s="264"/>
      <c r="H910" s="263"/>
      <c r="I910" s="263"/>
      <c r="J910" s="263"/>
      <c r="K910" s="263"/>
      <c r="L910" s="263"/>
      <c r="M910" s="263"/>
      <c r="N910" s="263"/>
      <c r="O910" s="263"/>
    </row>
    <row r="911" spans="1:15">
      <c r="A911" s="273"/>
      <c r="C911" s="275"/>
      <c r="D911" s="275"/>
      <c r="E911" s="263"/>
      <c r="F911" s="263"/>
      <c r="G911" s="264"/>
      <c r="H911" s="263"/>
      <c r="I911" s="263"/>
      <c r="J911" s="263"/>
      <c r="K911" s="263"/>
      <c r="L911" s="263"/>
      <c r="M911" s="263"/>
      <c r="N911" s="263"/>
      <c r="O911" s="263"/>
    </row>
    <row r="912" spans="1:15">
      <c r="A912" s="273"/>
      <c r="C912" s="275"/>
      <c r="D912" s="275"/>
      <c r="E912" s="263"/>
      <c r="F912" s="263"/>
      <c r="G912" s="264"/>
      <c r="H912" s="263"/>
      <c r="I912" s="263"/>
      <c r="J912" s="263"/>
      <c r="K912" s="263"/>
      <c r="L912" s="263"/>
      <c r="M912" s="263"/>
      <c r="N912" s="263"/>
      <c r="O912" s="263"/>
    </row>
    <row r="913" spans="1:15">
      <c r="A913" s="273"/>
      <c r="C913" s="275"/>
      <c r="D913" s="275"/>
      <c r="E913" s="263"/>
      <c r="F913" s="263"/>
      <c r="G913" s="264"/>
      <c r="H913" s="263"/>
      <c r="I913" s="263"/>
      <c r="J913" s="263"/>
      <c r="K913" s="263"/>
      <c r="L913" s="263"/>
      <c r="M913" s="263"/>
      <c r="N913" s="263"/>
      <c r="O913" s="263"/>
    </row>
    <row r="914" spans="1:15">
      <c r="A914" s="273"/>
      <c r="C914" s="275"/>
      <c r="D914" s="275"/>
      <c r="E914" s="263"/>
      <c r="F914" s="263"/>
      <c r="G914" s="264"/>
      <c r="H914" s="263"/>
      <c r="I914" s="263"/>
      <c r="J914" s="263"/>
      <c r="K914" s="263"/>
      <c r="L914" s="263"/>
      <c r="M914" s="263"/>
      <c r="N914" s="263"/>
      <c r="O914" s="263"/>
    </row>
    <row r="915" spans="1:15">
      <c r="A915" s="273"/>
      <c r="C915" s="275"/>
      <c r="D915" s="275"/>
      <c r="E915" s="263"/>
      <c r="F915" s="263"/>
      <c r="G915" s="264"/>
      <c r="H915" s="263"/>
      <c r="I915" s="263"/>
      <c r="J915" s="263"/>
      <c r="K915" s="263"/>
      <c r="L915" s="263"/>
      <c r="M915" s="263"/>
      <c r="N915" s="263"/>
      <c r="O915" s="263"/>
    </row>
    <row r="916" spans="1:15">
      <c r="A916" s="273"/>
      <c r="C916" s="275"/>
      <c r="D916" s="275"/>
      <c r="E916" s="263"/>
      <c r="F916" s="263"/>
      <c r="G916" s="264"/>
      <c r="H916" s="263"/>
      <c r="I916" s="263"/>
      <c r="J916" s="263"/>
      <c r="K916" s="263"/>
      <c r="L916" s="263"/>
      <c r="M916" s="263"/>
      <c r="N916" s="263"/>
      <c r="O916" s="263"/>
    </row>
    <row r="917" spans="1:15">
      <c r="A917" s="273"/>
      <c r="C917" s="275"/>
      <c r="D917" s="275"/>
      <c r="E917" s="263"/>
      <c r="F917" s="263"/>
      <c r="G917" s="264"/>
      <c r="H917" s="263"/>
      <c r="I917" s="263"/>
      <c r="J917" s="263"/>
      <c r="K917" s="263"/>
      <c r="L917" s="263"/>
      <c r="M917" s="263"/>
      <c r="N917" s="263"/>
      <c r="O917" s="263"/>
    </row>
    <row r="918" spans="1:15">
      <c r="A918" s="273"/>
      <c r="C918" s="275"/>
      <c r="D918" s="275"/>
      <c r="E918" s="263"/>
      <c r="F918" s="263"/>
      <c r="G918" s="264"/>
      <c r="H918" s="263"/>
      <c r="I918" s="263"/>
      <c r="J918" s="263"/>
      <c r="K918" s="263"/>
      <c r="L918" s="263"/>
      <c r="M918" s="263"/>
      <c r="N918" s="263"/>
      <c r="O918" s="263"/>
    </row>
    <row r="919" spans="1:15">
      <c r="A919" s="273"/>
      <c r="C919" s="275"/>
      <c r="D919" s="275"/>
      <c r="E919" s="263"/>
      <c r="F919" s="263"/>
      <c r="G919" s="264"/>
      <c r="H919" s="263"/>
      <c r="I919" s="263"/>
      <c r="J919" s="263"/>
      <c r="K919" s="263"/>
      <c r="L919" s="263"/>
      <c r="M919" s="263"/>
      <c r="N919" s="263"/>
      <c r="O919" s="263"/>
    </row>
    <row r="920" spans="1:15">
      <c r="A920" s="273"/>
      <c r="C920" s="275"/>
      <c r="D920" s="275"/>
      <c r="E920" s="263"/>
      <c r="F920" s="263"/>
      <c r="G920" s="264"/>
      <c r="H920" s="263"/>
      <c r="I920" s="263"/>
      <c r="J920" s="263"/>
      <c r="K920" s="263"/>
      <c r="L920" s="263"/>
      <c r="M920" s="263"/>
      <c r="N920" s="263"/>
      <c r="O920" s="263"/>
    </row>
    <row r="921" spans="1:15">
      <c r="A921" s="273"/>
      <c r="C921" s="275"/>
      <c r="D921" s="275"/>
      <c r="E921" s="263"/>
      <c r="F921" s="263"/>
      <c r="G921" s="264"/>
      <c r="H921" s="263"/>
      <c r="I921" s="263"/>
      <c r="J921" s="263"/>
      <c r="K921" s="263"/>
      <c r="L921" s="263"/>
      <c r="M921" s="263"/>
      <c r="N921" s="263"/>
      <c r="O921" s="263"/>
    </row>
    <row r="922" spans="1:15">
      <c r="A922" s="273"/>
      <c r="C922" s="275"/>
      <c r="D922" s="275"/>
      <c r="E922" s="263"/>
      <c r="F922" s="263"/>
      <c r="G922" s="264"/>
      <c r="H922" s="263"/>
      <c r="I922" s="263"/>
      <c r="J922" s="263"/>
      <c r="K922" s="263"/>
      <c r="L922" s="263"/>
      <c r="M922" s="263"/>
      <c r="N922" s="263"/>
      <c r="O922" s="263"/>
    </row>
    <row r="923" spans="1:15">
      <c r="A923" s="273"/>
      <c r="C923" s="275"/>
      <c r="D923" s="275"/>
      <c r="E923" s="263"/>
      <c r="F923" s="263"/>
      <c r="G923" s="264"/>
      <c r="H923" s="263"/>
      <c r="I923" s="263"/>
      <c r="J923" s="263"/>
      <c r="K923" s="263"/>
      <c r="L923" s="263"/>
      <c r="M923" s="263"/>
      <c r="N923" s="263"/>
      <c r="O923" s="263"/>
    </row>
    <row r="924" spans="1:15">
      <c r="A924" s="273"/>
      <c r="C924" s="275"/>
      <c r="D924" s="275"/>
      <c r="E924" s="263"/>
      <c r="F924" s="263"/>
      <c r="G924" s="264"/>
      <c r="H924" s="263"/>
      <c r="I924" s="263"/>
      <c r="J924" s="263"/>
      <c r="K924" s="263"/>
      <c r="L924" s="263"/>
      <c r="M924" s="263"/>
      <c r="N924" s="263"/>
      <c r="O924" s="263"/>
    </row>
    <row r="925" spans="1:15">
      <c r="A925" s="273"/>
      <c r="C925" s="275"/>
      <c r="D925" s="275"/>
      <c r="E925" s="263"/>
      <c r="F925" s="263"/>
      <c r="G925" s="264"/>
      <c r="H925" s="263"/>
      <c r="I925" s="263"/>
      <c r="J925" s="263"/>
      <c r="K925" s="263"/>
      <c r="L925" s="263"/>
      <c r="M925" s="263"/>
      <c r="N925" s="263"/>
      <c r="O925" s="263"/>
    </row>
    <row r="926" spans="1:15">
      <c r="A926" s="273"/>
      <c r="C926" s="275"/>
      <c r="D926" s="275"/>
      <c r="E926" s="263"/>
      <c r="F926" s="263"/>
      <c r="G926" s="264"/>
      <c r="H926" s="263"/>
      <c r="I926" s="263"/>
      <c r="J926" s="263"/>
      <c r="K926" s="263"/>
      <c r="L926" s="263"/>
      <c r="M926" s="263"/>
      <c r="N926" s="263"/>
      <c r="O926" s="263"/>
    </row>
    <row r="927" spans="1:15">
      <c r="A927" s="273"/>
      <c r="C927" s="275"/>
      <c r="D927" s="275"/>
      <c r="E927" s="263"/>
      <c r="F927" s="263"/>
      <c r="G927" s="264"/>
      <c r="H927" s="263"/>
      <c r="I927" s="263"/>
      <c r="J927" s="263"/>
      <c r="K927" s="263"/>
      <c r="L927" s="263"/>
      <c r="M927" s="263"/>
      <c r="N927" s="263"/>
      <c r="O927" s="263"/>
    </row>
    <row r="928" spans="1:15">
      <c r="A928" s="273"/>
      <c r="C928" s="275"/>
      <c r="D928" s="275"/>
      <c r="E928" s="263"/>
      <c r="F928" s="263"/>
      <c r="G928" s="264"/>
      <c r="H928" s="263"/>
      <c r="I928" s="263"/>
      <c r="J928" s="263"/>
      <c r="K928" s="263"/>
      <c r="L928" s="263"/>
      <c r="M928" s="263"/>
      <c r="N928" s="263"/>
      <c r="O928" s="263"/>
    </row>
    <row r="929" spans="1:15">
      <c r="A929" s="273"/>
      <c r="C929" s="275"/>
      <c r="D929" s="275"/>
      <c r="E929" s="263"/>
      <c r="F929" s="263"/>
      <c r="G929" s="264"/>
      <c r="H929" s="263"/>
      <c r="I929" s="263"/>
      <c r="J929" s="263"/>
      <c r="K929" s="263"/>
      <c r="L929" s="263"/>
      <c r="M929" s="263"/>
      <c r="N929" s="263"/>
      <c r="O929" s="263"/>
    </row>
    <row r="930" spans="1:15">
      <c r="A930" s="273"/>
      <c r="C930" s="275"/>
      <c r="D930" s="275"/>
      <c r="E930" s="263"/>
      <c r="F930" s="263"/>
      <c r="G930" s="264"/>
      <c r="H930" s="263"/>
      <c r="I930" s="263"/>
      <c r="J930" s="263"/>
      <c r="K930" s="263"/>
      <c r="L930" s="263"/>
      <c r="M930" s="263"/>
      <c r="N930" s="263"/>
      <c r="O930" s="263"/>
    </row>
    <row r="931" spans="1:15">
      <c r="A931" s="273"/>
      <c r="C931" s="275"/>
      <c r="D931" s="275"/>
      <c r="E931" s="263"/>
      <c r="F931" s="263"/>
      <c r="G931" s="264"/>
      <c r="H931" s="263"/>
      <c r="I931" s="263"/>
      <c r="J931" s="263"/>
      <c r="K931" s="263"/>
      <c r="L931" s="263"/>
      <c r="M931" s="263"/>
      <c r="N931" s="263"/>
      <c r="O931" s="263"/>
    </row>
    <row r="932" spans="1:15">
      <c r="A932" s="273"/>
      <c r="C932" s="275"/>
      <c r="D932" s="275"/>
      <c r="E932" s="263"/>
      <c r="F932" s="263"/>
      <c r="G932" s="264"/>
      <c r="H932" s="263"/>
      <c r="I932" s="263"/>
      <c r="J932" s="263"/>
      <c r="K932" s="263"/>
      <c r="L932" s="263"/>
      <c r="M932" s="263"/>
      <c r="N932" s="263"/>
      <c r="O932" s="263"/>
    </row>
    <row r="933" spans="1:15">
      <c r="A933" s="273"/>
      <c r="C933" s="275"/>
      <c r="D933" s="275"/>
      <c r="E933" s="263"/>
      <c r="F933" s="263"/>
      <c r="G933" s="264"/>
      <c r="H933" s="263"/>
      <c r="I933" s="263"/>
      <c r="J933" s="263"/>
      <c r="K933" s="263"/>
      <c r="L933" s="263"/>
      <c r="M933" s="263"/>
      <c r="N933" s="263"/>
      <c r="O933" s="263"/>
    </row>
    <row r="934" spans="1:15">
      <c r="A934" s="273"/>
      <c r="C934" s="275"/>
      <c r="D934" s="275"/>
      <c r="E934" s="263"/>
      <c r="F934" s="263"/>
      <c r="G934" s="264"/>
      <c r="H934" s="263"/>
      <c r="I934" s="263"/>
      <c r="J934" s="263"/>
      <c r="K934" s="263"/>
      <c r="L934" s="263"/>
      <c r="M934" s="263"/>
      <c r="N934" s="263"/>
      <c r="O934" s="263"/>
    </row>
    <row r="935" spans="1:15">
      <c r="A935" s="273"/>
      <c r="C935" s="275"/>
      <c r="D935" s="275"/>
      <c r="E935" s="263"/>
      <c r="F935" s="263"/>
      <c r="G935" s="264"/>
      <c r="H935" s="263"/>
      <c r="I935" s="263"/>
      <c r="J935" s="263"/>
      <c r="K935" s="263"/>
      <c r="L935" s="263"/>
      <c r="M935" s="263"/>
      <c r="N935" s="263"/>
      <c r="O935" s="263"/>
    </row>
    <row r="936" spans="1:15">
      <c r="A936" s="273"/>
      <c r="C936" s="275"/>
      <c r="D936" s="275"/>
      <c r="E936" s="263"/>
      <c r="F936" s="263"/>
      <c r="G936" s="264"/>
      <c r="H936" s="263"/>
      <c r="I936" s="263"/>
      <c r="J936" s="263"/>
      <c r="K936" s="263"/>
      <c r="L936" s="263"/>
      <c r="M936" s="263"/>
      <c r="N936" s="263"/>
      <c r="O936" s="263"/>
    </row>
    <row r="937" spans="1:15">
      <c r="A937" s="273"/>
      <c r="C937" s="275"/>
      <c r="D937" s="275"/>
      <c r="E937" s="263"/>
      <c r="F937" s="263"/>
      <c r="G937" s="264"/>
      <c r="H937" s="263"/>
      <c r="I937" s="263"/>
      <c r="J937" s="263"/>
      <c r="K937" s="263"/>
      <c r="L937" s="263"/>
      <c r="M937" s="263"/>
      <c r="N937" s="263"/>
      <c r="O937" s="263"/>
    </row>
    <row r="938" spans="1:15">
      <c r="A938" s="273"/>
      <c r="C938" s="275"/>
      <c r="D938" s="275"/>
      <c r="E938" s="263"/>
      <c r="F938" s="263"/>
      <c r="G938" s="264"/>
      <c r="H938" s="263"/>
      <c r="I938" s="263"/>
      <c r="J938" s="263"/>
      <c r="K938" s="263"/>
      <c r="L938" s="263"/>
      <c r="M938" s="263"/>
      <c r="N938" s="263"/>
      <c r="O938" s="263"/>
    </row>
    <row r="939" spans="1:15">
      <c r="A939" s="273"/>
      <c r="C939" s="275"/>
      <c r="D939" s="275"/>
      <c r="E939" s="263"/>
      <c r="F939" s="263"/>
      <c r="G939" s="264"/>
      <c r="H939" s="263"/>
      <c r="I939" s="263"/>
      <c r="J939" s="263"/>
      <c r="K939" s="263"/>
      <c r="L939" s="263"/>
      <c r="M939" s="263"/>
      <c r="N939" s="263"/>
      <c r="O939" s="263"/>
    </row>
    <row r="940" spans="1:15">
      <c r="A940" s="273"/>
      <c r="C940" s="275"/>
      <c r="D940" s="275"/>
      <c r="E940" s="263"/>
      <c r="F940" s="263"/>
      <c r="G940" s="264"/>
      <c r="H940" s="263"/>
      <c r="I940" s="263"/>
      <c r="J940" s="263"/>
      <c r="K940" s="263"/>
      <c r="L940" s="263"/>
      <c r="M940" s="263"/>
      <c r="N940" s="263"/>
      <c r="O940" s="263"/>
    </row>
    <row r="941" spans="1:15">
      <c r="A941" s="273"/>
      <c r="C941" s="275"/>
      <c r="D941" s="275"/>
      <c r="E941" s="263"/>
      <c r="F941" s="263"/>
      <c r="G941" s="264"/>
      <c r="H941" s="263"/>
      <c r="I941" s="263"/>
      <c r="J941" s="263"/>
      <c r="K941" s="263"/>
      <c r="L941" s="263"/>
      <c r="M941" s="263"/>
      <c r="N941" s="263"/>
      <c r="O941" s="263"/>
    </row>
    <row r="942" spans="1:15">
      <c r="A942" s="273"/>
      <c r="C942" s="275"/>
      <c r="D942" s="275"/>
      <c r="E942" s="263"/>
      <c r="F942" s="263"/>
      <c r="G942" s="264"/>
      <c r="H942" s="263"/>
      <c r="I942" s="263"/>
      <c r="J942" s="263"/>
      <c r="K942" s="263"/>
      <c r="L942" s="263"/>
      <c r="M942" s="263"/>
      <c r="N942" s="263"/>
      <c r="O942" s="263"/>
    </row>
    <row r="943" spans="1:15">
      <c r="A943" s="273"/>
      <c r="C943" s="275"/>
      <c r="D943" s="275"/>
      <c r="E943" s="263"/>
      <c r="F943" s="263"/>
      <c r="G943" s="264"/>
      <c r="H943" s="263"/>
      <c r="I943" s="263"/>
      <c r="J943" s="263"/>
      <c r="K943" s="263"/>
      <c r="L943" s="263"/>
      <c r="M943" s="263"/>
      <c r="N943" s="263"/>
      <c r="O943" s="263"/>
    </row>
    <row r="944" spans="1:15">
      <c r="A944" s="273"/>
      <c r="C944" s="275"/>
      <c r="D944" s="275"/>
      <c r="E944" s="263"/>
      <c r="F944" s="263"/>
      <c r="G944" s="264"/>
      <c r="H944" s="263"/>
      <c r="I944" s="263"/>
      <c r="J944" s="263"/>
      <c r="K944" s="263"/>
      <c r="L944" s="263"/>
      <c r="M944" s="263"/>
      <c r="N944" s="263"/>
      <c r="O944" s="263"/>
    </row>
    <row r="945" spans="1:15">
      <c r="A945" s="273"/>
      <c r="C945" s="275"/>
      <c r="D945" s="275"/>
      <c r="E945" s="263"/>
      <c r="F945" s="263"/>
      <c r="G945" s="264"/>
      <c r="H945" s="263"/>
      <c r="I945" s="263"/>
      <c r="J945" s="263"/>
      <c r="K945" s="263"/>
      <c r="L945" s="263"/>
      <c r="M945" s="263"/>
      <c r="N945" s="263"/>
      <c r="O945" s="263"/>
    </row>
    <row r="946" spans="1:15">
      <c r="A946" s="273"/>
      <c r="C946" s="275"/>
      <c r="D946" s="275"/>
      <c r="E946" s="263"/>
      <c r="F946" s="263"/>
      <c r="G946" s="264"/>
      <c r="H946" s="263"/>
      <c r="I946" s="263"/>
      <c r="J946" s="263"/>
      <c r="K946" s="263"/>
      <c r="L946" s="263"/>
      <c r="M946" s="263"/>
      <c r="N946" s="263"/>
      <c r="O946" s="263"/>
    </row>
    <row r="947" spans="1:15">
      <c r="A947" s="273"/>
      <c r="C947" s="275"/>
      <c r="D947" s="275"/>
      <c r="E947" s="263"/>
      <c r="F947" s="263"/>
      <c r="G947" s="264"/>
      <c r="H947" s="263"/>
      <c r="I947" s="263"/>
      <c r="J947" s="263"/>
      <c r="K947" s="263"/>
      <c r="L947" s="263"/>
      <c r="M947" s="263"/>
      <c r="N947" s="263"/>
      <c r="O947" s="263"/>
    </row>
    <row r="948" spans="1:15">
      <c r="A948" s="273"/>
      <c r="C948" s="275"/>
      <c r="D948" s="275"/>
      <c r="E948" s="263"/>
      <c r="F948" s="263"/>
      <c r="G948" s="264"/>
      <c r="H948" s="263"/>
      <c r="I948" s="263"/>
      <c r="J948" s="263"/>
      <c r="K948" s="263"/>
      <c r="L948" s="263"/>
      <c r="M948" s="263"/>
      <c r="N948" s="263"/>
      <c r="O948" s="263"/>
    </row>
    <row r="949" spans="1:15">
      <c r="A949" s="273"/>
      <c r="C949" s="275"/>
      <c r="D949" s="275"/>
      <c r="E949" s="263"/>
      <c r="F949" s="263"/>
      <c r="G949" s="264"/>
      <c r="H949" s="263"/>
      <c r="I949" s="263"/>
      <c r="J949" s="263"/>
      <c r="K949" s="263"/>
      <c r="L949" s="263"/>
      <c r="M949" s="263"/>
      <c r="N949" s="263"/>
      <c r="O949" s="263"/>
    </row>
    <row r="950" spans="1:15">
      <c r="A950" s="273"/>
      <c r="C950" s="275"/>
      <c r="D950" s="275"/>
      <c r="E950" s="263"/>
      <c r="F950" s="263"/>
      <c r="G950" s="264"/>
      <c r="H950" s="263"/>
      <c r="I950" s="263"/>
      <c r="J950" s="263"/>
      <c r="K950" s="263"/>
      <c r="L950" s="263"/>
      <c r="M950" s="263"/>
      <c r="N950" s="263"/>
      <c r="O950" s="263"/>
    </row>
    <row r="951" spans="1:15">
      <c r="A951" s="273"/>
      <c r="C951" s="275"/>
      <c r="D951" s="275"/>
      <c r="E951" s="263"/>
      <c r="F951" s="263"/>
      <c r="G951" s="264"/>
      <c r="H951" s="263"/>
      <c r="I951" s="263"/>
      <c r="J951" s="263"/>
      <c r="K951" s="263"/>
      <c r="L951" s="263"/>
      <c r="M951" s="263"/>
      <c r="N951" s="263"/>
      <c r="O951" s="263"/>
    </row>
    <row r="952" spans="1:15">
      <c r="A952" s="273"/>
      <c r="C952" s="275"/>
      <c r="D952" s="275"/>
      <c r="E952" s="263"/>
      <c r="F952" s="263"/>
      <c r="G952" s="264"/>
      <c r="H952" s="263"/>
      <c r="I952" s="263"/>
      <c r="J952" s="263"/>
      <c r="K952" s="263"/>
      <c r="L952" s="263"/>
      <c r="M952" s="263"/>
      <c r="N952" s="263"/>
      <c r="O952" s="263"/>
    </row>
    <row r="953" spans="1:15">
      <c r="A953" s="273"/>
      <c r="C953" s="275"/>
      <c r="D953" s="275"/>
      <c r="E953" s="263"/>
      <c r="F953" s="263"/>
      <c r="G953" s="264"/>
      <c r="H953" s="263"/>
      <c r="I953" s="263"/>
      <c r="J953" s="263"/>
      <c r="K953" s="263"/>
      <c r="L953" s="263"/>
      <c r="M953" s="263"/>
      <c r="N953" s="263"/>
      <c r="O953" s="263"/>
    </row>
    <row r="954" spans="1:15">
      <c r="A954" s="273"/>
      <c r="C954" s="275"/>
      <c r="D954" s="275"/>
      <c r="E954" s="263"/>
      <c r="F954" s="263"/>
      <c r="G954" s="264"/>
      <c r="H954" s="263"/>
      <c r="I954" s="263"/>
      <c r="J954" s="263"/>
      <c r="K954" s="263"/>
      <c r="L954" s="263"/>
      <c r="M954" s="263"/>
      <c r="N954" s="263"/>
      <c r="O954" s="263"/>
    </row>
    <row r="955" spans="1:15">
      <c r="A955" s="273"/>
      <c r="C955" s="275"/>
      <c r="D955" s="275"/>
      <c r="E955" s="263"/>
      <c r="F955" s="263"/>
      <c r="G955" s="264"/>
      <c r="H955" s="263"/>
      <c r="I955" s="263"/>
      <c r="J955" s="263"/>
      <c r="K955" s="263"/>
      <c r="L955" s="263"/>
      <c r="M955" s="263"/>
      <c r="N955" s="263"/>
      <c r="O955" s="263"/>
    </row>
    <row r="956" spans="1:15">
      <c r="A956" s="273"/>
      <c r="C956" s="275"/>
      <c r="D956" s="275"/>
      <c r="E956" s="263"/>
      <c r="F956" s="263"/>
      <c r="G956" s="264"/>
      <c r="H956" s="263"/>
      <c r="I956" s="263"/>
      <c r="J956" s="263"/>
      <c r="K956" s="263"/>
      <c r="L956" s="263"/>
      <c r="M956" s="263"/>
      <c r="N956" s="263"/>
      <c r="O956" s="263"/>
    </row>
    <row r="957" spans="1:15">
      <c r="A957" s="273"/>
      <c r="C957" s="275"/>
      <c r="D957" s="275"/>
      <c r="E957" s="263"/>
      <c r="F957" s="263"/>
      <c r="G957" s="264"/>
      <c r="H957" s="263"/>
      <c r="I957" s="263"/>
      <c r="J957" s="263"/>
      <c r="K957" s="263"/>
      <c r="L957" s="263"/>
      <c r="M957" s="263"/>
      <c r="N957" s="263"/>
      <c r="O957" s="263"/>
    </row>
    <row r="958" spans="1:15">
      <c r="A958" s="273"/>
      <c r="C958" s="275"/>
      <c r="D958" s="275"/>
      <c r="E958" s="263"/>
      <c r="F958" s="263"/>
      <c r="G958" s="264"/>
      <c r="H958" s="263"/>
      <c r="I958" s="263"/>
      <c r="J958" s="263"/>
      <c r="K958" s="263"/>
      <c r="L958" s="263"/>
      <c r="M958" s="263"/>
      <c r="N958" s="263"/>
      <c r="O958" s="263"/>
    </row>
    <row r="959" spans="1:15">
      <c r="A959" s="273"/>
      <c r="C959" s="275"/>
      <c r="D959" s="275"/>
      <c r="E959" s="263"/>
      <c r="F959" s="263"/>
      <c r="G959" s="264"/>
      <c r="H959" s="263"/>
      <c r="I959" s="263"/>
      <c r="J959" s="263"/>
      <c r="K959" s="263"/>
      <c r="L959" s="263"/>
      <c r="M959" s="263"/>
      <c r="N959" s="263"/>
      <c r="O959" s="263"/>
    </row>
    <row r="960" spans="1:15">
      <c r="A960" s="273"/>
      <c r="C960" s="275"/>
      <c r="D960" s="275"/>
      <c r="E960" s="263"/>
      <c r="F960" s="263"/>
      <c r="G960" s="264"/>
      <c r="H960" s="263"/>
      <c r="I960" s="263"/>
      <c r="J960" s="263"/>
      <c r="K960" s="263"/>
      <c r="L960" s="263"/>
      <c r="M960" s="263"/>
      <c r="N960" s="263"/>
      <c r="O960" s="263"/>
    </row>
    <row r="961" spans="1:15">
      <c r="A961" s="273"/>
      <c r="C961" s="275"/>
      <c r="D961" s="275"/>
      <c r="E961" s="263"/>
      <c r="F961" s="263"/>
      <c r="G961" s="264"/>
      <c r="H961" s="263"/>
      <c r="I961" s="263"/>
      <c r="J961" s="263"/>
      <c r="K961" s="263"/>
      <c r="L961" s="263"/>
      <c r="M961" s="263"/>
      <c r="N961" s="263"/>
      <c r="O961" s="263"/>
    </row>
    <row r="962" spans="1:15">
      <c r="A962" s="273"/>
      <c r="C962" s="275"/>
      <c r="D962" s="275"/>
      <c r="E962" s="263"/>
      <c r="F962" s="263"/>
      <c r="G962" s="264"/>
      <c r="H962" s="263"/>
      <c r="I962" s="263"/>
      <c r="J962" s="263"/>
      <c r="K962" s="263"/>
      <c r="L962" s="263"/>
      <c r="M962" s="263"/>
      <c r="N962" s="263"/>
      <c r="O962" s="263"/>
    </row>
    <row r="963" spans="1:15">
      <c r="A963" s="273"/>
      <c r="C963" s="275"/>
      <c r="D963" s="275"/>
      <c r="E963" s="263"/>
      <c r="F963" s="263"/>
      <c r="G963" s="264"/>
      <c r="H963" s="263"/>
      <c r="I963" s="263"/>
      <c r="J963" s="263"/>
      <c r="K963" s="263"/>
      <c r="L963" s="263"/>
      <c r="M963" s="263"/>
      <c r="N963" s="263"/>
      <c r="O963" s="263"/>
    </row>
    <row r="964" spans="1:15">
      <c r="A964" s="273"/>
      <c r="C964" s="275"/>
      <c r="D964" s="275"/>
      <c r="E964" s="263"/>
      <c r="F964" s="263"/>
      <c r="G964" s="264"/>
      <c r="H964" s="263"/>
      <c r="I964" s="263"/>
      <c r="J964" s="263"/>
      <c r="K964" s="263"/>
      <c r="L964" s="263"/>
      <c r="M964" s="263"/>
      <c r="N964" s="263"/>
      <c r="O964" s="263"/>
    </row>
    <row r="965" spans="1:15">
      <c r="A965" s="273"/>
      <c r="C965" s="275"/>
      <c r="D965" s="275"/>
      <c r="E965" s="263"/>
      <c r="F965" s="263"/>
      <c r="G965" s="264"/>
      <c r="H965" s="263"/>
      <c r="I965" s="263"/>
      <c r="J965" s="263"/>
      <c r="K965" s="263"/>
      <c r="L965" s="263"/>
      <c r="M965" s="263"/>
      <c r="N965" s="263"/>
      <c r="O965" s="263"/>
    </row>
    <row r="966" spans="1:15">
      <c r="A966" s="273"/>
      <c r="C966" s="275"/>
      <c r="D966" s="275"/>
      <c r="E966" s="263"/>
      <c r="F966" s="263"/>
      <c r="G966" s="264"/>
      <c r="H966" s="263"/>
      <c r="I966" s="263"/>
      <c r="J966" s="263"/>
      <c r="K966" s="263"/>
      <c r="L966" s="263"/>
      <c r="M966" s="263"/>
      <c r="N966" s="263"/>
      <c r="O966" s="263"/>
    </row>
    <row r="967" spans="1:15">
      <c r="A967" s="273"/>
      <c r="C967" s="275"/>
      <c r="D967" s="275"/>
      <c r="E967" s="263"/>
      <c r="F967" s="263"/>
      <c r="G967" s="264"/>
      <c r="H967" s="263"/>
      <c r="I967" s="263"/>
      <c r="J967" s="263"/>
      <c r="K967" s="263"/>
      <c r="L967" s="263"/>
      <c r="M967" s="263"/>
      <c r="N967" s="263"/>
      <c r="O967" s="263"/>
    </row>
    <row r="968" spans="1:15">
      <c r="A968" s="273"/>
      <c r="C968" s="275"/>
      <c r="D968" s="275"/>
      <c r="E968" s="263"/>
      <c r="F968" s="263"/>
      <c r="G968" s="264"/>
      <c r="H968" s="263"/>
      <c r="I968" s="263"/>
      <c r="J968" s="263"/>
      <c r="K968" s="263"/>
      <c r="L968" s="263"/>
      <c r="M968" s="263"/>
      <c r="N968" s="263"/>
      <c r="O968" s="263"/>
    </row>
    <row r="969" spans="1:15">
      <c r="A969" s="273"/>
      <c r="C969" s="275"/>
      <c r="D969" s="275"/>
      <c r="E969" s="263"/>
      <c r="F969" s="263"/>
      <c r="G969" s="264"/>
      <c r="H969" s="263"/>
      <c r="I969" s="263"/>
      <c r="J969" s="263"/>
      <c r="K969" s="263"/>
      <c r="L969" s="263"/>
      <c r="M969" s="263"/>
      <c r="N969" s="263"/>
      <c r="O969" s="263"/>
    </row>
    <row r="970" spans="1:15">
      <c r="A970" s="273"/>
      <c r="C970" s="275"/>
      <c r="D970" s="275"/>
      <c r="E970" s="263"/>
      <c r="F970" s="263"/>
      <c r="G970" s="264"/>
      <c r="H970" s="263"/>
      <c r="I970" s="263"/>
      <c r="J970" s="263"/>
      <c r="K970" s="263"/>
      <c r="L970" s="263"/>
      <c r="M970" s="263"/>
      <c r="N970" s="263"/>
      <c r="O970" s="263"/>
    </row>
    <row r="971" spans="1:15">
      <c r="A971" s="273"/>
      <c r="C971" s="275"/>
      <c r="D971" s="275"/>
      <c r="E971" s="263"/>
      <c r="F971" s="263"/>
      <c r="G971" s="264"/>
      <c r="H971" s="263"/>
      <c r="I971" s="263"/>
      <c r="J971" s="263"/>
      <c r="K971" s="263"/>
      <c r="L971" s="263"/>
      <c r="M971" s="263"/>
      <c r="N971" s="263"/>
      <c r="O971" s="263"/>
    </row>
    <row r="972" spans="1:15">
      <c r="A972" s="273"/>
      <c r="C972" s="275"/>
      <c r="D972" s="275"/>
      <c r="E972" s="263"/>
      <c r="F972" s="263"/>
      <c r="G972" s="264"/>
      <c r="H972" s="263"/>
      <c r="I972" s="263"/>
      <c r="J972" s="263"/>
      <c r="K972" s="263"/>
      <c r="L972" s="263"/>
      <c r="M972" s="263"/>
      <c r="N972" s="263"/>
      <c r="O972" s="263"/>
    </row>
    <row r="973" spans="1:15">
      <c r="A973" s="273"/>
      <c r="C973" s="275"/>
      <c r="D973" s="275"/>
      <c r="E973" s="263"/>
      <c r="F973" s="263"/>
      <c r="G973" s="264"/>
      <c r="H973" s="263"/>
      <c r="I973" s="263"/>
      <c r="J973" s="263"/>
      <c r="K973" s="263"/>
      <c r="L973" s="263"/>
      <c r="M973" s="263"/>
      <c r="N973" s="263"/>
      <c r="O973" s="263"/>
    </row>
    <row r="974" spans="1:15">
      <c r="A974" s="273"/>
      <c r="C974" s="275"/>
      <c r="D974" s="275"/>
      <c r="E974" s="263"/>
      <c r="F974" s="263"/>
      <c r="G974" s="264"/>
      <c r="H974" s="263"/>
      <c r="I974" s="263"/>
      <c r="J974" s="263"/>
      <c r="K974" s="263"/>
      <c r="L974" s="263"/>
      <c r="M974" s="263"/>
      <c r="N974" s="263"/>
      <c r="O974" s="263"/>
    </row>
    <row r="975" spans="1:15">
      <c r="A975" s="273"/>
      <c r="C975" s="275"/>
      <c r="D975" s="275"/>
      <c r="E975" s="263"/>
      <c r="F975" s="263"/>
      <c r="G975" s="264"/>
      <c r="H975" s="263"/>
      <c r="I975" s="263"/>
      <c r="J975" s="263"/>
      <c r="K975" s="263"/>
      <c r="L975" s="263"/>
      <c r="M975" s="263"/>
      <c r="N975" s="263"/>
      <c r="O975" s="263"/>
    </row>
    <row r="976" spans="1:15">
      <c r="A976" s="273"/>
      <c r="C976" s="275"/>
      <c r="D976" s="275"/>
      <c r="E976" s="263"/>
      <c r="F976" s="263"/>
      <c r="G976" s="264"/>
      <c r="H976" s="263"/>
      <c r="I976" s="263"/>
      <c r="J976" s="263"/>
      <c r="K976" s="263"/>
      <c r="L976" s="263"/>
      <c r="M976" s="263"/>
      <c r="N976" s="263"/>
      <c r="O976" s="263"/>
    </row>
    <row r="977" spans="1:15">
      <c r="A977" s="273"/>
      <c r="C977" s="275"/>
      <c r="D977" s="275"/>
      <c r="E977" s="263"/>
      <c r="F977" s="263"/>
      <c r="G977" s="264"/>
      <c r="H977" s="263"/>
      <c r="I977" s="263"/>
      <c r="J977" s="263"/>
      <c r="K977" s="263"/>
      <c r="L977" s="263"/>
      <c r="M977" s="263"/>
      <c r="N977" s="263"/>
      <c r="O977" s="263"/>
    </row>
    <row r="978" spans="1:15">
      <c r="A978" s="273"/>
      <c r="C978" s="275"/>
      <c r="D978" s="275"/>
      <c r="E978" s="263"/>
      <c r="F978" s="263"/>
      <c r="G978" s="264"/>
      <c r="H978" s="263"/>
      <c r="I978" s="263"/>
      <c r="J978" s="263"/>
      <c r="K978" s="263"/>
      <c r="L978" s="263"/>
      <c r="M978" s="263"/>
      <c r="N978" s="263"/>
      <c r="O978" s="263"/>
    </row>
    <row r="979" spans="1:15">
      <c r="A979" s="273"/>
      <c r="C979" s="275"/>
      <c r="D979" s="275"/>
      <c r="E979" s="263"/>
      <c r="F979" s="263"/>
      <c r="G979" s="264"/>
      <c r="H979" s="263"/>
      <c r="I979" s="263"/>
      <c r="J979" s="263"/>
      <c r="K979" s="263"/>
      <c r="L979" s="263"/>
      <c r="M979" s="263"/>
      <c r="N979" s="263"/>
      <c r="O979" s="263"/>
    </row>
    <row r="980" spans="1:15">
      <c r="A980" s="273"/>
      <c r="C980" s="275"/>
      <c r="D980" s="275"/>
      <c r="E980" s="263"/>
      <c r="F980" s="263"/>
      <c r="G980" s="264"/>
      <c r="H980" s="263"/>
      <c r="I980" s="263"/>
      <c r="J980" s="263"/>
      <c r="K980" s="263"/>
      <c r="L980" s="263"/>
      <c r="M980" s="263"/>
      <c r="N980" s="263"/>
      <c r="O980" s="263"/>
    </row>
    <row r="981" spans="1:15">
      <c r="A981" s="273"/>
      <c r="C981" s="275"/>
      <c r="D981" s="275"/>
      <c r="E981" s="263"/>
      <c r="F981" s="263"/>
      <c r="G981" s="264"/>
      <c r="H981" s="263"/>
      <c r="I981" s="263"/>
      <c r="J981" s="263"/>
      <c r="K981" s="263"/>
      <c r="L981" s="263"/>
      <c r="M981" s="263"/>
      <c r="N981" s="263"/>
      <c r="O981" s="263"/>
    </row>
    <row r="982" spans="1:15">
      <c r="A982" s="273"/>
      <c r="C982" s="275"/>
      <c r="D982" s="275"/>
      <c r="E982" s="263"/>
      <c r="F982" s="263"/>
      <c r="G982" s="264"/>
      <c r="H982" s="263"/>
      <c r="I982" s="263"/>
      <c r="J982" s="263"/>
      <c r="K982" s="263"/>
      <c r="L982" s="263"/>
      <c r="M982" s="263"/>
      <c r="N982" s="263"/>
      <c r="O982" s="263"/>
    </row>
    <row r="983" spans="1:15">
      <c r="A983" s="273"/>
      <c r="C983" s="275"/>
      <c r="D983" s="275"/>
      <c r="E983" s="263"/>
      <c r="F983" s="263"/>
      <c r="G983" s="264"/>
      <c r="H983" s="263"/>
      <c r="I983" s="263"/>
      <c r="J983" s="263"/>
      <c r="K983" s="263"/>
      <c r="L983" s="263"/>
      <c r="M983" s="263"/>
      <c r="N983" s="263"/>
      <c r="O983" s="263"/>
    </row>
    <row r="984" spans="1:15">
      <c r="A984" s="273"/>
      <c r="C984" s="275"/>
      <c r="D984" s="275"/>
      <c r="E984" s="263"/>
      <c r="F984" s="263"/>
      <c r="G984" s="264"/>
      <c r="H984" s="263"/>
      <c r="I984" s="263"/>
      <c r="J984" s="263"/>
      <c r="K984" s="263"/>
      <c r="L984" s="263"/>
      <c r="M984" s="263"/>
      <c r="N984" s="263"/>
      <c r="O984" s="263"/>
    </row>
    <row r="985" spans="1:15">
      <c r="A985" s="273"/>
      <c r="C985" s="275"/>
      <c r="D985" s="275"/>
      <c r="E985" s="263"/>
      <c r="F985" s="263"/>
      <c r="G985" s="264"/>
      <c r="H985" s="263"/>
      <c r="I985" s="263"/>
      <c r="J985" s="263"/>
      <c r="K985" s="263"/>
      <c r="L985" s="263"/>
      <c r="M985" s="263"/>
      <c r="N985" s="263"/>
      <c r="O985" s="263"/>
    </row>
    <row r="986" spans="1:15">
      <c r="A986" s="273"/>
      <c r="C986" s="275"/>
      <c r="D986" s="275"/>
      <c r="E986" s="263"/>
      <c r="F986" s="263"/>
      <c r="G986" s="264"/>
      <c r="H986" s="263"/>
      <c r="I986" s="263"/>
      <c r="J986" s="263"/>
      <c r="K986" s="263"/>
      <c r="L986" s="263"/>
      <c r="M986" s="263"/>
      <c r="N986" s="263"/>
      <c r="O986" s="263"/>
    </row>
    <row r="987" spans="1:15">
      <c r="A987" s="273"/>
      <c r="C987" s="275"/>
      <c r="D987" s="275"/>
      <c r="E987" s="263"/>
      <c r="F987" s="263"/>
      <c r="G987" s="264"/>
      <c r="H987" s="263"/>
      <c r="I987" s="263"/>
      <c r="J987" s="263"/>
      <c r="K987" s="263"/>
      <c r="L987" s="263"/>
      <c r="M987" s="263"/>
      <c r="N987" s="263"/>
      <c r="O987" s="263"/>
    </row>
    <row r="988" spans="1:15">
      <c r="A988" s="273"/>
      <c r="C988" s="275"/>
      <c r="D988" s="275"/>
      <c r="E988" s="263"/>
      <c r="F988" s="263"/>
      <c r="G988" s="264"/>
      <c r="H988" s="263"/>
      <c r="I988" s="263"/>
      <c r="J988" s="263"/>
      <c r="K988" s="263"/>
      <c r="L988" s="263"/>
      <c r="M988" s="263"/>
      <c r="N988" s="263"/>
      <c r="O988" s="263"/>
    </row>
    <row r="989" spans="1:15">
      <c r="A989" s="273"/>
      <c r="C989" s="275"/>
      <c r="D989" s="275"/>
      <c r="E989" s="263"/>
      <c r="F989" s="263"/>
      <c r="G989" s="264"/>
      <c r="H989" s="263"/>
      <c r="I989" s="263"/>
      <c r="J989" s="263"/>
      <c r="K989" s="263"/>
      <c r="L989" s="263"/>
      <c r="M989" s="263"/>
      <c r="N989" s="263"/>
      <c r="O989" s="263"/>
    </row>
    <row r="990" spans="1:15">
      <c r="A990" s="273"/>
      <c r="C990" s="275"/>
      <c r="D990" s="275"/>
      <c r="E990" s="263"/>
      <c r="F990" s="263"/>
      <c r="G990" s="264"/>
      <c r="H990" s="263"/>
      <c r="I990" s="263"/>
      <c r="J990" s="263"/>
      <c r="K990" s="263"/>
      <c r="L990" s="263"/>
      <c r="M990" s="263"/>
      <c r="N990" s="263"/>
      <c r="O990" s="263"/>
    </row>
    <row r="991" spans="1:15">
      <c r="A991" s="273"/>
      <c r="C991" s="275"/>
      <c r="D991" s="275"/>
      <c r="E991" s="263"/>
      <c r="F991" s="263"/>
      <c r="G991" s="264"/>
      <c r="H991" s="263"/>
      <c r="I991" s="263"/>
      <c r="J991" s="263"/>
      <c r="K991" s="263"/>
      <c r="L991" s="263"/>
      <c r="M991" s="263"/>
      <c r="N991" s="263"/>
      <c r="O991" s="263"/>
    </row>
    <row r="992" spans="1:15">
      <c r="A992" s="273"/>
      <c r="C992" s="275"/>
      <c r="D992" s="275"/>
      <c r="E992" s="263"/>
      <c r="F992" s="263"/>
      <c r="G992" s="264"/>
      <c r="H992" s="263"/>
      <c r="I992" s="263"/>
      <c r="J992" s="263"/>
      <c r="K992" s="263"/>
      <c r="L992" s="263"/>
      <c r="M992" s="263"/>
      <c r="N992" s="263"/>
      <c r="O992" s="263"/>
    </row>
    <row r="993" spans="1:15">
      <c r="A993" s="273"/>
      <c r="C993" s="275"/>
      <c r="D993" s="275"/>
      <c r="E993" s="263"/>
      <c r="F993" s="263"/>
      <c r="G993" s="264"/>
      <c r="H993" s="263"/>
      <c r="I993" s="263"/>
      <c r="J993" s="263"/>
      <c r="K993" s="263"/>
      <c r="L993" s="263"/>
      <c r="M993" s="263"/>
      <c r="N993" s="263"/>
      <c r="O993" s="263"/>
    </row>
    <row r="994" spans="1:15">
      <c r="A994" s="273"/>
      <c r="C994" s="275"/>
      <c r="D994" s="275"/>
      <c r="E994" s="263"/>
      <c r="F994" s="263"/>
      <c r="G994" s="264"/>
      <c r="H994" s="263"/>
      <c r="I994" s="263"/>
      <c r="J994" s="263"/>
      <c r="K994" s="263"/>
      <c r="L994" s="263"/>
      <c r="M994" s="263"/>
      <c r="N994" s="263"/>
      <c r="O994" s="263"/>
    </row>
    <row r="995" spans="1:15">
      <c r="A995" s="273"/>
      <c r="C995" s="275"/>
      <c r="D995" s="275"/>
      <c r="E995" s="263"/>
      <c r="F995" s="263"/>
      <c r="G995" s="264"/>
      <c r="H995" s="263"/>
      <c r="I995" s="263"/>
      <c r="J995" s="263"/>
      <c r="K995" s="263"/>
      <c r="L995" s="263"/>
      <c r="M995" s="263"/>
      <c r="N995" s="263"/>
      <c r="O995" s="263"/>
    </row>
    <row r="996" spans="1:15">
      <c r="A996" s="273"/>
      <c r="C996" s="275"/>
      <c r="D996" s="275"/>
      <c r="E996" s="263"/>
      <c r="F996" s="263"/>
      <c r="G996" s="264"/>
      <c r="H996" s="263"/>
      <c r="I996" s="263"/>
      <c r="J996" s="263"/>
      <c r="K996" s="263"/>
      <c r="L996" s="263"/>
      <c r="M996" s="263"/>
      <c r="N996" s="263"/>
      <c r="O996" s="263"/>
    </row>
    <row r="997" spans="1:15">
      <c r="A997" s="273"/>
      <c r="C997" s="275"/>
      <c r="D997" s="275"/>
      <c r="E997" s="263"/>
      <c r="F997" s="263"/>
      <c r="G997" s="264"/>
      <c r="H997" s="263"/>
      <c r="I997" s="263"/>
      <c r="J997" s="263"/>
      <c r="K997" s="263"/>
      <c r="L997" s="263"/>
      <c r="M997" s="263"/>
      <c r="N997" s="263"/>
      <c r="O997" s="263"/>
    </row>
    <row r="998" spans="1:15">
      <c r="A998" s="273"/>
      <c r="C998" s="275"/>
      <c r="D998" s="275"/>
      <c r="E998" s="263"/>
      <c r="F998" s="263"/>
      <c r="G998" s="264"/>
      <c r="H998" s="263"/>
      <c r="I998" s="263"/>
      <c r="J998" s="263"/>
      <c r="K998" s="263"/>
      <c r="L998" s="263"/>
      <c r="M998" s="263"/>
      <c r="N998" s="263"/>
      <c r="O998" s="263"/>
    </row>
    <row r="999" spans="1:15">
      <c r="A999" s="273"/>
      <c r="C999" s="275"/>
      <c r="D999" s="275"/>
      <c r="E999" s="263"/>
      <c r="F999" s="263"/>
      <c r="G999" s="264"/>
      <c r="H999" s="263"/>
      <c r="I999" s="263"/>
      <c r="J999" s="263"/>
      <c r="K999" s="263"/>
      <c r="L999" s="263"/>
      <c r="M999" s="263"/>
      <c r="N999" s="263"/>
      <c r="O999" s="263"/>
    </row>
    <row r="1000" spans="1:15">
      <c r="A1000" s="273"/>
      <c r="C1000" s="275"/>
      <c r="D1000" s="275"/>
      <c r="E1000" s="263"/>
      <c r="F1000" s="263"/>
      <c r="G1000" s="264"/>
      <c r="H1000" s="263"/>
      <c r="I1000" s="263"/>
      <c r="J1000" s="263"/>
      <c r="K1000" s="263"/>
      <c r="L1000" s="263"/>
      <c r="M1000" s="263"/>
      <c r="N1000" s="263"/>
      <c r="O1000" s="263"/>
    </row>
    <row r="1001" spans="1:15">
      <c r="A1001" s="273"/>
      <c r="C1001" s="275"/>
      <c r="D1001" s="275"/>
      <c r="E1001" s="263"/>
      <c r="F1001" s="263"/>
      <c r="G1001" s="264"/>
      <c r="H1001" s="263"/>
      <c r="I1001" s="263"/>
      <c r="J1001" s="263"/>
      <c r="K1001" s="263"/>
      <c r="L1001" s="263"/>
      <c r="M1001" s="263"/>
      <c r="N1001" s="263"/>
      <c r="O1001" s="263"/>
    </row>
    <row r="1002" spans="1:15">
      <c r="A1002" s="273"/>
      <c r="C1002" s="275"/>
      <c r="D1002" s="275"/>
      <c r="E1002" s="263"/>
      <c r="F1002" s="263"/>
      <c r="G1002" s="264"/>
      <c r="H1002" s="263"/>
      <c r="I1002" s="263"/>
      <c r="J1002" s="263"/>
      <c r="K1002" s="263"/>
      <c r="L1002" s="263"/>
      <c r="M1002" s="263"/>
      <c r="N1002" s="263"/>
      <c r="O1002" s="263"/>
    </row>
    <row r="1003" spans="1:15">
      <c r="A1003" s="273"/>
      <c r="C1003" s="275"/>
      <c r="D1003" s="275"/>
      <c r="E1003" s="263"/>
      <c r="F1003" s="263"/>
      <c r="G1003" s="264"/>
      <c r="H1003" s="263"/>
      <c r="I1003" s="263"/>
      <c r="J1003" s="263"/>
      <c r="K1003" s="263"/>
      <c r="L1003" s="263"/>
      <c r="M1003" s="263"/>
      <c r="N1003" s="263"/>
      <c r="O1003" s="263"/>
    </row>
    <row r="1004" spans="1:15">
      <c r="A1004" s="273"/>
      <c r="C1004" s="275"/>
      <c r="D1004" s="275"/>
      <c r="E1004" s="263"/>
      <c r="F1004" s="263"/>
      <c r="G1004" s="264"/>
      <c r="H1004" s="263"/>
      <c r="I1004" s="263"/>
      <c r="J1004" s="263"/>
      <c r="K1004" s="263"/>
      <c r="L1004" s="263"/>
      <c r="M1004" s="263"/>
      <c r="N1004" s="263"/>
      <c r="O1004" s="263"/>
    </row>
    <row r="1005" spans="1:15">
      <c r="A1005" s="273"/>
      <c r="C1005" s="275"/>
      <c r="D1005" s="275"/>
      <c r="E1005" s="263"/>
      <c r="F1005" s="263"/>
      <c r="G1005" s="264"/>
      <c r="H1005" s="263"/>
      <c r="I1005" s="263"/>
      <c r="J1005" s="263"/>
      <c r="K1005" s="263"/>
      <c r="L1005" s="263"/>
      <c r="M1005" s="263"/>
      <c r="N1005" s="263"/>
      <c r="O1005" s="263"/>
    </row>
    <row r="1006" spans="1:15">
      <c r="A1006" s="273"/>
      <c r="C1006" s="275"/>
      <c r="D1006" s="275"/>
      <c r="E1006" s="263"/>
      <c r="F1006" s="263"/>
      <c r="G1006" s="264"/>
      <c r="H1006" s="263"/>
      <c r="I1006" s="263"/>
      <c r="J1006" s="263"/>
      <c r="K1006" s="263"/>
      <c r="L1006" s="263"/>
      <c r="M1006" s="263"/>
      <c r="N1006" s="263"/>
      <c r="O1006" s="263"/>
    </row>
    <row r="1007" spans="1:15">
      <c r="A1007" s="273"/>
      <c r="C1007" s="275"/>
      <c r="D1007" s="275"/>
      <c r="E1007" s="263"/>
      <c r="F1007" s="263"/>
      <c r="G1007" s="264"/>
      <c r="H1007" s="263"/>
      <c r="I1007" s="263"/>
      <c r="J1007" s="263"/>
      <c r="K1007" s="263"/>
      <c r="L1007" s="263"/>
      <c r="M1007" s="263"/>
      <c r="N1007" s="263"/>
      <c r="O1007" s="263"/>
    </row>
    <row r="1008" spans="1:15">
      <c r="A1008" s="273"/>
      <c r="C1008" s="275"/>
      <c r="D1008" s="275"/>
      <c r="E1008" s="263"/>
      <c r="F1008" s="263"/>
      <c r="G1008" s="264"/>
      <c r="H1008" s="263"/>
      <c r="I1008" s="263"/>
      <c r="J1008" s="263"/>
      <c r="K1008" s="263"/>
      <c r="L1008" s="263"/>
      <c r="M1008" s="263"/>
      <c r="N1008" s="263"/>
      <c r="O1008" s="263"/>
    </row>
    <row r="1009" spans="1:15">
      <c r="A1009" s="273"/>
      <c r="C1009" s="275"/>
      <c r="D1009" s="275"/>
      <c r="E1009" s="263"/>
      <c r="F1009" s="263"/>
      <c r="G1009" s="264"/>
      <c r="H1009" s="263"/>
      <c r="I1009" s="263"/>
      <c r="J1009" s="263"/>
      <c r="K1009" s="263"/>
      <c r="L1009" s="263"/>
      <c r="M1009" s="263"/>
      <c r="N1009" s="263"/>
      <c r="O1009" s="263"/>
    </row>
    <row r="1010" spans="1:15">
      <c r="A1010" s="273"/>
      <c r="C1010" s="275"/>
      <c r="D1010" s="275"/>
      <c r="E1010" s="263"/>
      <c r="F1010" s="263"/>
      <c r="G1010" s="264"/>
      <c r="H1010" s="263"/>
      <c r="I1010" s="263"/>
      <c r="J1010" s="263"/>
      <c r="K1010" s="263"/>
      <c r="L1010" s="263"/>
      <c r="M1010" s="263"/>
      <c r="N1010" s="263"/>
      <c r="O1010" s="263"/>
    </row>
    <row r="1011" spans="1:15">
      <c r="A1011" s="273"/>
      <c r="C1011" s="275"/>
      <c r="D1011" s="275"/>
      <c r="E1011" s="263"/>
      <c r="F1011" s="263"/>
      <c r="G1011" s="264"/>
      <c r="H1011" s="263"/>
      <c r="I1011" s="263"/>
      <c r="J1011" s="263"/>
      <c r="K1011" s="263"/>
      <c r="L1011" s="263"/>
      <c r="M1011" s="263"/>
      <c r="N1011" s="263"/>
      <c r="O1011" s="263"/>
    </row>
    <row r="1012" spans="1:15">
      <c r="A1012" s="273"/>
      <c r="C1012" s="275"/>
      <c r="D1012" s="275"/>
      <c r="E1012" s="263"/>
      <c r="F1012" s="263"/>
      <c r="G1012" s="264"/>
      <c r="H1012" s="263"/>
      <c r="I1012" s="263"/>
      <c r="J1012" s="263"/>
      <c r="K1012" s="263"/>
      <c r="L1012" s="263"/>
      <c r="M1012" s="263"/>
      <c r="N1012" s="263"/>
      <c r="O1012" s="263"/>
    </row>
    <row r="1013" spans="1:15">
      <c r="A1013" s="273"/>
      <c r="C1013" s="275"/>
      <c r="D1013" s="275"/>
      <c r="E1013" s="263"/>
      <c r="F1013" s="263"/>
      <c r="G1013" s="264"/>
      <c r="H1013" s="263"/>
      <c r="I1013" s="263"/>
      <c r="J1013" s="263"/>
      <c r="K1013" s="263"/>
      <c r="L1013" s="263"/>
      <c r="M1013" s="263"/>
      <c r="N1013" s="263"/>
      <c r="O1013" s="263"/>
    </row>
    <row r="1014" spans="1:15">
      <c r="A1014" s="273"/>
      <c r="C1014" s="275"/>
      <c r="D1014" s="275"/>
      <c r="E1014" s="263"/>
      <c r="F1014" s="263"/>
      <c r="G1014" s="264"/>
      <c r="H1014" s="263"/>
      <c r="I1014" s="263"/>
      <c r="J1014" s="263"/>
      <c r="K1014" s="263"/>
      <c r="L1014" s="263"/>
      <c r="M1014" s="263"/>
      <c r="N1014" s="263"/>
      <c r="O1014" s="263"/>
    </row>
    <row r="1015" spans="1:15">
      <c r="A1015" s="273"/>
      <c r="C1015" s="275"/>
      <c r="D1015" s="275"/>
      <c r="E1015" s="263"/>
      <c r="F1015" s="263"/>
      <c r="G1015" s="264"/>
      <c r="H1015" s="263"/>
      <c r="I1015" s="263"/>
      <c r="J1015" s="263"/>
      <c r="K1015" s="263"/>
      <c r="L1015" s="263"/>
      <c r="M1015" s="263"/>
      <c r="N1015" s="263"/>
      <c r="O1015" s="263"/>
    </row>
    <row r="1016" spans="1:15">
      <c r="A1016" s="273"/>
      <c r="C1016" s="275"/>
      <c r="D1016" s="275"/>
      <c r="E1016" s="263"/>
      <c r="F1016" s="263"/>
      <c r="G1016" s="264"/>
      <c r="H1016" s="263"/>
      <c r="I1016" s="263"/>
      <c r="J1016" s="263"/>
      <c r="K1016" s="263"/>
      <c r="L1016" s="263"/>
      <c r="M1016" s="263"/>
      <c r="N1016" s="263"/>
      <c r="O1016" s="263"/>
    </row>
    <row r="1017" spans="1:15">
      <c r="A1017" s="273"/>
      <c r="C1017" s="275"/>
      <c r="D1017" s="275"/>
      <c r="E1017" s="263"/>
      <c r="F1017" s="263"/>
      <c r="G1017" s="264"/>
      <c r="H1017" s="263"/>
      <c r="I1017" s="263"/>
      <c r="J1017" s="263"/>
      <c r="K1017" s="263"/>
      <c r="L1017" s="263"/>
      <c r="M1017" s="263"/>
      <c r="N1017" s="263"/>
      <c r="O1017" s="263"/>
    </row>
    <row r="1018" spans="1:15">
      <c r="A1018" s="273"/>
      <c r="C1018" s="275"/>
      <c r="D1018" s="275"/>
      <c r="E1018" s="263"/>
      <c r="F1018" s="263"/>
      <c r="G1018" s="264"/>
      <c r="H1018" s="263"/>
      <c r="I1018" s="263"/>
      <c r="J1018" s="263"/>
      <c r="K1018" s="263"/>
      <c r="L1018" s="263"/>
      <c r="M1018" s="263"/>
      <c r="N1018" s="263"/>
      <c r="O1018" s="263"/>
    </row>
    <row r="1019" spans="1:15">
      <c r="A1019" s="273"/>
      <c r="C1019" s="275"/>
      <c r="D1019" s="275"/>
      <c r="E1019" s="263"/>
      <c r="F1019" s="263"/>
      <c r="G1019" s="264"/>
      <c r="H1019" s="263"/>
      <c r="I1019" s="263"/>
      <c r="J1019" s="263"/>
      <c r="K1019" s="263"/>
      <c r="L1019" s="263"/>
      <c r="M1019" s="263"/>
      <c r="N1019" s="263"/>
      <c r="O1019" s="263"/>
    </row>
    <row r="1020" spans="1:15">
      <c r="A1020" s="273"/>
      <c r="C1020" s="275"/>
      <c r="D1020" s="275"/>
      <c r="E1020" s="263"/>
      <c r="F1020" s="263"/>
      <c r="G1020" s="264"/>
      <c r="H1020" s="263"/>
      <c r="I1020" s="263"/>
      <c r="J1020" s="263"/>
      <c r="K1020" s="263"/>
      <c r="L1020" s="263"/>
      <c r="M1020" s="263"/>
      <c r="N1020" s="263"/>
      <c r="O1020" s="263"/>
    </row>
    <row r="1021" spans="1:15">
      <c r="A1021" s="273"/>
      <c r="C1021" s="275"/>
      <c r="D1021" s="275"/>
      <c r="E1021" s="263"/>
      <c r="F1021" s="263"/>
      <c r="G1021" s="264"/>
      <c r="H1021" s="263"/>
      <c r="I1021" s="263"/>
      <c r="J1021" s="263"/>
      <c r="K1021" s="263"/>
      <c r="L1021" s="263"/>
      <c r="M1021" s="263"/>
      <c r="N1021" s="263"/>
      <c r="O1021" s="263"/>
    </row>
    <row r="1022" spans="1:15">
      <c r="A1022" s="273"/>
      <c r="C1022" s="275"/>
      <c r="D1022" s="275"/>
      <c r="E1022" s="263"/>
      <c r="F1022" s="263"/>
      <c r="G1022" s="264"/>
      <c r="H1022" s="263"/>
      <c r="I1022" s="263"/>
      <c r="J1022" s="263"/>
      <c r="K1022" s="263"/>
      <c r="L1022" s="263"/>
      <c r="M1022" s="263"/>
      <c r="N1022" s="263"/>
      <c r="O1022" s="263"/>
    </row>
    <row r="1023" spans="1:15">
      <c r="A1023" s="273"/>
      <c r="C1023" s="275"/>
      <c r="D1023" s="275"/>
      <c r="E1023" s="263"/>
      <c r="F1023" s="263"/>
      <c r="G1023" s="264"/>
      <c r="H1023" s="263"/>
      <c r="I1023" s="263"/>
      <c r="J1023" s="263"/>
      <c r="K1023" s="263"/>
      <c r="L1023" s="263"/>
      <c r="M1023" s="263"/>
      <c r="N1023" s="263"/>
      <c r="O1023" s="263"/>
    </row>
    <row r="1024" spans="1:15">
      <c r="A1024" s="273"/>
      <c r="C1024" s="275"/>
      <c r="D1024" s="275"/>
      <c r="E1024" s="263"/>
      <c r="F1024" s="263"/>
      <c r="G1024" s="264"/>
      <c r="H1024" s="263"/>
      <c r="I1024" s="263"/>
      <c r="J1024" s="263"/>
      <c r="K1024" s="263"/>
      <c r="L1024" s="263"/>
      <c r="M1024" s="263"/>
      <c r="N1024" s="263"/>
      <c r="O1024" s="263"/>
    </row>
    <row r="1025" spans="1:15">
      <c r="A1025" s="273"/>
      <c r="C1025" s="275"/>
      <c r="D1025" s="275"/>
      <c r="E1025" s="263"/>
      <c r="F1025" s="263"/>
      <c r="G1025" s="264"/>
      <c r="H1025" s="263"/>
      <c r="I1025" s="263"/>
      <c r="J1025" s="263"/>
      <c r="K1025" s="263"/>
      <c r="L1025" s="263"/>
      <c r="M1025" s="263"/>
      <c r="N1025" s="263"/>
      <c r="O1025" s="263"/>
    </row>
    <row r="1026" spans="1:15">
      <c r="A1026" s="273"/>
      <c r="C1026" s="275"/>
      <c r="D1026" s="275"/>
      <c r="E1026" s="263"/>
      <c r="F1026" s="263"/>
      <c r="G1026" s="264"/>
      <c r="H1026" s="263"/>
      <c r="I1026" s="263"/>
      <c r="J1026" s="263"/>
      <c r="K1026" s="263"/>
      <c r="L1026" s="263"/>
      <c r="M1026" s="263"/>
      <c r="N1026" s="263"/>
      <c r="O1026" s="263"/>
    </row>
    <row r="1027" spans="1:15">
      <c r="A1027" s="273"/>
      <c r="C1027" s="275"/>
      <c r="D1027" s="275"/>
      <c r="E1027" s="263"/>
      <c r="F1027" s="263"/>
      <c r="G1027" s="264"/>
      <c r="H1027" s="263"/>
      <c r="I1027" s="263"/>
      <c r="J1027" s="263"/>
      <c r="K1027" s="263"/>
      <c r="L1027" s="263"/>
      <c r="M1027" s="263"/>
      <c r="N1027" s="263"/>
      <c r="O1027" s="263"/>
    </row>
    <row r="1028" spans="1:15">
      <c r="A1028" s="273"/>
      <c r="C1028" s="275"/>
      <c r="D1028" s="275"/>
      <c r="E1028" s="263"/>
      <c r="F1028" s="263"/>
      <c r="G1028" s="264"/>
      <c r="H1028" s="263"/>
      <c r="I1028" s="263"/>
      <c r="J1028" s="263"/>
      <c r="K1028" s="263"/>
      <c r="L1028" s="263"/>
      <c r="M1028" s="263"/>
      <c r="N1028" s="263"/>
      <c r="O1028" s="263"/>
    </row>
    <row r="1029" spans="1:15">
      <c r="A1029" s="273"/>
      <c r="C1029" s="275"/>
      <c r="D1029" s="275"/>
      <c r="E1029" s="263"/>
      <c r="F1029" s="263"/>
      <c r="G1029" s="264"/>
      <c r="H1029" s="263"/>
      <c r="I1029" s="263"/>
      <c r="J1029" s="263"/>
      <c r="K1029" s="263"/>
      <c r="L1029" s="263"/>
      <c r="M1029" s="263"/>
      <c r="N1029" s="263"/>
      <c r="O1029" s="263"/>
    </row>
    <row r="1030" spans="1:15">
      <c r="A1030" s="273"/>
      <c r="C1030" s="275"/>
      <c r="D1030" s="275"/>
      <c r="E1030" s="263"/>
      <c r="F1030" s="263"/>
      <c r="G1030" s="264"/>
      <c r="H1030" s="263"/>
      <c r="I1030" s="263"/>
      <c r="J1030" s="263"/>
      <c r="K1030" s="263"/>
      <c r="L1030" s="263"/>
      <c r="M1030" s="263"/>
      <c r="N1030" s="263"/>
      <c r="O1030" s="263"/>
    </row>
    <row r="1031" spans="1:15">
      <c r="A1031" s="273"/>
      <c r="C1031" s="275"/>
      <c r="D1031" s="275"/>
      <c r="E1031" s="263"/>
      <c r="F1031" s="263"/>
      <c r="G1031" s="264"/>
      <c r="H1031" s="263"/>
      <c r="I1031" s="263"/>
      <c r="J1031" s="263"/>
      <c r="K1031" s="263"/>
      <c r="L1031" s="263"/>
      <c r="M1031" s="263"/>
      <c r="N1031" s="263"/>
      <c r="O1031" s="263"/>
    </row>
    <row r="1032" spans="1:15">
      <c r="A1032" s="273"/>
      <c r="C1032" s="275"/>
      <c r="D1032" s="275"/>
      <c r="E1032" s="263"/>
      <c r="F1032" s="263"/>
      <c r="G1032" s="264"/>
      <c r="H1032" s="263"/>
      <c r="I1032" s="263"/>
      <c r="J1032" s="263"/>
      <c r="K1032" s="263"/>
      <c r="L1032" s="263"/>
      <c r="M1032" s="263"/>
      <c r="N1032" s="263"/>
      <c r="O1032" s="263"/>
    </row>
    <row r="1033" spans="1:15">
      <c r="A1033" s="273"/>
      <c r="C1033" s="275"/>
      <c r="D1033" s="275"/>
      <c r="E1033" s="263"/>
      <c r="F1033" s="263"/>
      <c r="G1033" s="264"/>
      <c r="H1033" s="263"/>
      <c r="I1033" s="263"/>
      <c r="J1033" s="263"/>
      <c r="K1033" s="263"/>
      <c r="L1033" s="263"/>
      <c r="M1033" s="263"/>
      <c r="N1033" s="263"/>
      <c r="O1033" s="263"/>
    </row>
    <row r="1034" spans="1:15">
      <c r="A1034" s="273"/>
      <c r="C1034" s="275"/>
      <c r="D1034" s="275"/>
      <c r="E1034" s="263"/>
      <c r="F1034" s="263"/>
      <c r="G1034" s="264"/>
      <c r="H1034" s="263"/>
      <c r="I1034" s="263"/>
      <c r="J1034" s="263"/>
      <c r="K1034" s="263"/>
      <c r="L1034" s="263"/>
      <c r="M1034" s="263"/>
      <c r="N1034" s="263"/>
      <c r="O1034" s="263"/>
    </row>
    <row r="1035" spans="1:15">
      <c r="A1035" s="273"/>
      <c r="C1035" s="275"/>
      <c r="D1035" s="275"/>
      <c r="E1035" s="263"/>
      <c r="F1035" s="263"/>
      <c r="G1035" s="264"/>
      <c r="H1035" s="263"/>
      <c r="I1035" s="263"/>
      <c r="J1035" s="263"/>
      <c r="K1035" s="263"/>
      <c r="L1035" s="263"/>
      <c r="M1035" s="263"/>
      <c r="N1035" s="263"/>
      <c r="O1035" s="263"/>
    </row>
    <row r="1036" spans="1:15">
      <c r="A1036" s="273"/>
      <c r="C1036" s="275"/>
      <c r="D1036" s="275"/>
      <c r="E1036" s="263"/>
      <c r="F1036" s="263"/>
      <c r="G1036" s="264"/>
      <c r="H1036" s="263"/>
      <c r="I1036" s="263"/>
      <c r="J1036" s="263"/>
      <c r="K1036" s="263"/>
      <c r="L1036" s="263"/>
      <c r="M1036" s="263"/>
      <c r="N1036" s="263"/>
      <c r="O1036" s="263"/>
    </row>
    <row r="1037" spans="1:15">
      <c r="A1037" s="273"/>
      <c r="C1037" s="275"/>
      <c r="D1037" s="275"/>
      <c r="E1037" s="263"/>
      <c r="F1037" s="263"/>
      <c r="G1037" s="264"/>
      <c r="H1037" s="263"/>
      <c r="I1037" s="263"/>
      <c r="J1037" s="263"/>
      <c r="K1037" s="263"/>
      <c r="L1037" s="263"/>
      <c r="M1037" s="263"/>
      <c r="N1037" s="263"/>
      <c r="O1037" s="263"/>
    </row>
    <row r="1038" spans="1:15">
      <c r="A1038" s="273"/>
      <c r="C1038" s="275"/>
      <c r="D1038" s="275"/>
      <c r="E1038" s="263"/>
      <c r="F1038" s="263"/>
      <c r="G1038" s="264"/>
      <c r="H1038" s="263"/>
      <c r="I1038" s="263"/>
      <c r="J1038" s="263"/>
      <c r="K1038" s="263"/>
      <c r="L1038" s="263"/>
      <c r="M1038" s="263"/>
      <c r="N1038" s="263"/>
      <c r="O1038" s="263"/>
    </row>
    <row r="1039" spans="1:15">
      <c r="A1039" s="273"/>
      <c r="C1039" s="275"/>
      <c r="D1039" s="275"/>
      <c r="E1039" s="263"/>
      <c r="F1039" s="263"/>
      <c r="G1039" s="264"/>
      <c r="H1039" s="263"/>
      <c r="I1039" s="263"/>
      <c r="J1039" s="263"/>
      <c r="K1039" s="263"/>
      <c r="L1039" s="263"/>
      <c r="M1039" s="263"/>
      <c r="N1039" s="263"/>
      <c r="O1039" s="263"/>
    </row>
    <row r="1040" spans="1:15">
      <c r="A1040" s="273"/>
      <c r="C1040" s="275"/>
      <c r="D1040" s="275"/>
      <c r="E1040" s="263"/>
      <c r="F1040" s="263"/>
      <c r="G1040" s="264"/>
      <c r="H1040" s="263"/>
      <c r="I1040" s="263"/>
      <c r="J1040" s="263"/>
      <c r="K1040" s="263"/>
      <c r="L1040" s="263"/>
      <c r="M1040" s="263"/>
      <c r="N1040" s="263"/>
      <c r="O1040" s="263"/>
    </row>
    <row r="1041" spans="1:15">
      <c r="A1041" s="273"/>
      <c r="C1041" s="275"/>
      <c r="D1041" s="275"/>
      <c r="E1041" s="263"/>
      <c r="F1041" s="263"/>
      <c r="G1041" s="264"/>
      <c r="H1041" s="263"/>
      <c r="I1041" s="263"/>
      <c r="J1041" s="263"/>
      <c r="K1041" s="263"/>
      <c r="L1041" s="263"/>
      <c r="M1041" s="263"/>
      <c r="N1041" s="263"/>
      <c r="O1041" s="263"/>
    </row>
    <row r="1042" spans="1:15">
      <c r="A1042" s="273"/>
      <c r="C1042" s="275"/>
      <c r="D1042" s="275"/>
      <c r="E1042" s="263"/>
      <c r="F1042" s="263"/>
      <c r="G1042" s="264"/>
      <c r="H1042" s="263"/>
      <c r="I1042" s="263"/>
      <c r="J1042" s="263"/>
      <c r="K1042" s="263"/>
      <c r="L1042" s="263"/>
      <c r="M1042" s="263"/>
      <c r="N1042" s="263"/>
      <c r="O1042" s="263"/>
    </row>
    <row r="1043" spans="1:15">
      <c r="A1043" s="273"/>
      <c r="C1043" s="275"/>
      <c r="D1043" s="275"/>
      <c r="E1043" s="263"/>
      <c r="F1043" s="263"/>
      <c r="G1043" s="264"/>
      <c r="H1043" s="263"/>
      <c r="I1043" s="263"/>
      <c r="J1043" s="263"/>
      <c r="K1043" s="263"/>
      <c r="L1043" s="263"/>
      <c r="M1043" s="263"/>
      <c r="N1043" s="263"/>
      <c r="O1043" s="263"/>
    </row>
    <row r="1044" spans="1:15">
      <c r="A1044" s="273"/>
      <c r="C1044" s="275"/>
      <c r="D1044" s="275"/>
      <c r="E1044" s="263"/>
      <c r="F1044" s="263"/>
      <c r="G1044" s="264"/>
      <c r="H1044" s="263"/>
      <c r="I1044" s="263"/>
      <c r="J1044" s="263"/>
      <c r="K1044" s="263"/>
      <c r="L1044" s="263"/>
      <c r="M1044" s="263"/>
      <c r="N1044" s="263"/>
      <c r="O1044" s="263"/>
    </row>
    <row r="1045" spans="1:15">
      <c r="A1045" s="273"/>
      <c r="C1045" s="275"/>
      <c r="D1045" s="275"/>
      <c r="E1045" s="263"/>
      <c r="F1045" s="263"/>
      <c r="G1045" s="264"/>
      <c r="H1045" s="263"/>
      <c r="I1045" s="263"/>
      <c r="J1045" s="263"/>
      <c r="K1045" s="263"/>
      <c r="L1045" s="263"/>
      <c r="M1045" s="263"/>
      <c r="N1045" s="263"/>
      <c r="O1045" s="263"/>
    </row>
    <row r="1046" spans="1:15">
      <c r="A1046" s="273"/>
      <c r="C1046" s="275"/>
      <c r="D1046" s="275"/>
      <c r="E1046" s="263"/>
      <c r="F1046" s="263"/>
      <c r="G1046" s="264"/>
      <c r="H1046" s="263"/>
      <c r="I1046" s="263"/>
      <c r="J1046" s="263"/>
      <c r="K1046" s="263"/>
      <c r="L1046" s="263"/>
      <c r="M1046" s="263"/>
      <c r="N1046" s="263"/>
      <c r="O1046" s="263"/>
    </row>
    <row r="1047" spans="1:15">
      <c r="A1047" s="273"/>
      <c r="C1047" s="275"/>
      <c r="D1047" s="275"/>
      <c r="E1047" s="263"/>
      <c r="F1047" s="263"/>
      <c r="G1047" s="264"/>
      <c r="H1047" s="263"/>
      <c r="I1047" s="263"/>
      <c r="J1047" s="263"/>
      <c r="K1047" s="263"/>
      <c r="L1047" s="263"/>
      <c r="M1047" s="263"/>
      <c r="N1047" s="263"/>
      <c r="O1047" s="263"/>
    </row>
    <row r="1048" spans="1:15">
      <c r="A1048" s="273"/>
      <c r="C1048" s="275"/>
      <c r="D1048" s="275"/>
      <c r="E1048" s="263"/>
      <c r="F1048" s="263"/>
      <c r="G1048" s="264"/>
      <c r="H1048" s="263"/>
      <c r="I1048" s="263"/>
      <c r="J1048" s="263"/>
      <c r="K1048" s="263"/>
      <c r="L1048" s="263"/>
      <c r="M1048" s="263"/>
      <c r="N1048" s="263"/>
      <c r="O1048" s="263"/>
    </row>
    <row r="1049" spans="1:15">
      <c r="A1049" s="273"/>
      <c r="C1049" s="275"/>
      <c r="D1049" s="275"/>
      <c r="E1049" s="263"/>
      <c r="F1049" s="263"/>
      <c r="G1049" s="264"/>
      <c r="H1049" s="263"/>
      <c r="I1049" s="263"/>
      <c r="J1049" s="263"/>
      <c r="K1049" s="263"/>
      <c r="L1049" s="263"/>
      <c r="M1049" s="263"/>
      <c r="N1049" s="263"/>
      <c r="O1049" s="263"/>
    </row>
    <row r="1050" spans="1:15">
      <c r="A1050" s="273"/>
      <c r="C1050" s="275"/>
      <c r="D1050" s="275"/>
      <c r="E1050" s="263"/>
      <c r="F1050" s="263"/>
      <c r="G1050" s="264"/>
      <c r="H1050" s="263"/>
      <c r="I1050" s="263"/>
      <c r="J1050" s="263"/>
      <c r="K1050" s="263"/>
      <c r="L1050" s="263"/>
      <c r="M1050" s="263"/>
      <c r="N1050" s="263"/>
      <c r="O1050" s="263"/>
    </row>
    <row r="1051" spans="1:15">
      <c r="A1051" s="273"/>
      <c r="C1051" s="275"/>
      <c r="D1051" s="275"/>
      <c r="E1051" s="263"/>
      <c r="F1051" s="263"/>
      <c r="G1051" s="264"/>
      <c r="H1051" s="263"/>
      <c r="I1051" s="263"/>
      <c r="J1051" s="263"/>
      <c r="K1051" s="263"/>
      <c r="L1051" s="263"/>
      <c r="M1051" s="263"/>
      <c r="N1051" s="263"/>
      <c r="O1051" s="263"/>
    </row>
    <row r="1052" spans="1:15">
      <c r="A1052" s="273"/>
      <c r="C1052" s="275"/>
      <c r="D1052" s="275"/>
      <c r="E1052" s="263"/>
      <c r="F1052" s="263"/>
      <c r="G1052" s="264"/>
      <c r="H1052" s="263"/>
      <c r="I1052" s="263"/>
      <c r="J1052" s="263"/>
      <c r="K1052" s="263"/>
      <c r="L1052" s="263"/>
      <c r="M1052" s="263"/>
      <c r="N1052" s="263"/>
      <c r="O1052" s="263"/>
    </row>
    <row r="1053" spans="1:15">
      <c r="A1053" s="273"/>
      <c r="C1053" s="275"/>
      <c r="D1053" s="275"/>
      <c r="E1053" s="263"/>
      <c r="F1053" s="263"/>
      <c r="G1053" s="264"/>
      <c r="H1053" s="263"/>
      <c r="I1053" s="263"/>
      <c r="J1053" s="263"/>
      <c r="K1053" s="263"/>
      <c r="L1053" s="263"/>
      <c r="M1053" s="263"/>
      <c r="N1053" s="263"/>
      <c r="O1053" s="263"/>
    </row>
    <row r="1054" spans="1:15">
      <c r="A1054" s="273"/>
      <c r="C1054" s="275"/>
      <c r="D1054" s="275"/>
      <c r="E1054" s="263"/>
      <c r="F1054" s="263"/>
      <c r="G1054" s="264"/>
      <c r="H1054" s="263"/>
      <c r="I1054" s="263"/>
      <c r="J1054" s="263"/>
      <c r="K1054" s="263"/>
      <c r="L1054" s="263"/>
      <c r="M1054" s="263"/>
      <c r="N1054" s="263"/>
      <c r="O1054" s="263"/>
    </row>
    <row r="1055" spans="1:15">
      <c r="A1055" s="273"/>
      <c r="C1055" s="275"/>
      <c r="D1055" s="275"/>
      <c r="E1055" s="263"/>
      <c r="F1055" s="263"/>
      <c r="G1055" s="264"/>
      <c r="H1055" s="263"/>
      <c r="I1055" s="263"/>
      <c r="J1055" s="263"/>
      <c r="K1055" s="263"/>
      <c r="L1055" s="263"/>
      <c r="M1055" s="263"/>
      <c r="N1055" s="263"/>
      <c r="O1055" s="263"/>
    </row>
    <row r="1056" spans="1:15">
      <c r="A1056" s="273"/>
      <c r="C1056" s="275"/>
      <c r="D1056" s="275"/>
      <c r="E1056" s="263"/>
      <c r="F1056" s="263"/>
      <c r="G1056" s="264"/>
      <c r="H1056" s="263"/>
      <c r="I1056" s="263"/>
      <c r="J1056" s="263"/>
      <c r="K1056" s="263"/>
      <c r="L1056" s="263"/>
      <c r="M1056" s="263"/>
      <c r="N1056" s="263"/>
      <c r="O1056" s="263"/>
    </row>
    <row r="1057" spans="1:15">
      <c r="A1057" s="273"/>
      <c r="C1057" s="275"/>
      <c r="D1057" s="275"/>
      <c r="E1057" s="263"/>
      <c r="F1057" s="263"/>
      <c r="G1057" s="264"/>
      <c r="H1057" s="263"/>
      <c r="I1057" s="263"/>
      <c r="J1057" s="263"/>
      <c r="K1057" s="263"/>
      <c r="L1057" s="263"/>
      <c r="M1057" s="263"/>
      <c r="N1057" s="263"/>
      <c r="O1057" s="263"/>
    </row>
    <row r="1058" spans="1:15">
      <c r="A1058" s="273"/>
      <c r="C1058" s="275"/>
      <c r="D1058" s="275"/>
      <c r="E1058" s="263"/>
      <c r="F1058" s="263"/>
      <c r="G1058" s="264"/>
      <c r="H1058" s="263"/>
      <c r="I1058" s="263"/>
      <c r="J1058" s="263"/>
      <c r="K1058" s="263"/>
      <c r="L1058" s="263"/>
      <c r="M1058" s="263"/>
      <c r="N1058" s="263"/>
      <c r="O1058" s="263"/>
    </row>
    <row r="1059" spans="1:15">
      <c r="A1059" s="273"/>
      <c r="C1059" s="275"/>
      <c r="D1059" s="275"/>
      <c r="E1059" s="263"/>
      <c r="F1059" s="263"/>
      <c r="G1059" s="264"/>
      <c r="H1059" s="263"/>
      <c r="I1059" s="263"/>
      <c r="J1059" s="263"/>
      <c r="K1059" s="263"/>
      <c r="L1059" s="263"/>
      <c r="M1059" s="263"/>
      <c r="N1059" s="263"/>
      <c r="O1059" s="263"/>
    </row>
    <row r="1060" spans="1:15">
      <c r="A1060" s="273"/>
      <c r="C1060" s="275"/>
      <c r="D1060" s="275"/>
      <c r="E1060" s="263"/>
      <c r="F1060" s="263"/>
      <c r="G1060" s="264"/>
      <c r="H1060" s="263"/>
      <c r="I1060" s="263"/>
      <c r="J1060" s="263"/>
      <c r="K1060" s="263"/>
      <c r="L1060" s="263"/>
      <c r="M1060" s="263"/>
      <c r="N1060" s="263"/>
      <c r="O1060" s="263"/>
    </row>
    <row r="1061" spans="1:15">
      <c r="A1061" s="273"/>
      <c r="C1061" s="275"/>
      <c r="D1061" s="275"/>
      <c r="E1061" s="263"/>
      <c r="F1061" s="263"/>
      <c r="G1061" s="264"/>
      <c r="H1061" s="263"/>
      <c r="I1061" s="263"/>
      <c r="J1061" s="263"/>
      <c r="K1061" s="263"/>
      <c r="L1061" s="263"/>
      <c r="M1061" s="263"/>
      <c r="N1061" s="263"/>
      <c r="O1061" s="263"/>
    </row>
    <row r="1062" spans="1:15">
      <c r="A1062" s="273"/>
      <c r="C1062" s="275"/>
      <c r="D1062" s="275"/>
      <c r="E1062" s="263"/>
      <c r="F1062" s="263"/>
      <c r="G1062" s="264"/>
      <c r="H1062" s="263"/>
      <c r="I1062" s="263"/>
      <c r="J1062" s="263"/>
      <c r="K1062" s="263"/>
      <c r="L1062" s="263"/>
      <c r="M1062" s="263"/>
      <c r="N1062" s="263"/>
      <c r="O1062" s="263"/>
    </row>
    <row r="1063" spans="1:15">
      <c r="A1063" s="273"/>
      <c r="C1063" s="275"/>
      <c r="D1063" s="275"/>
      <c r="E1063" s="263"/>
      <c r="F1063" s="263"/>
      <c r="G1063" s="264"/>
      <c r="H1063" s="263"/>
      <c r="I1063" s="263"/>
      <c r="J1063" s="263"/>
      <c r="K1063" s="263"/>
      <c r="L1063" s="263"/>
      <c r="M1063" s="263"/>
      <c r="N1063" s="263"/>
      <c r="O1063" s="263"/>
    </row>
    <row r="1064" spans="1:15">
      <c r="A1064" s="273"/>
      <c r="C1064" s="275"/>
      <c r="D1064" s="275"/>
      <c r="E1064" s="263"/>
      <c r="F1064" s="263"/>
      <c r="G1064" s="264"/>
      <c r="H1064" s="263"/>
      <c r="I1064" s="263"/>
      <c r="J1064" s="263"/>
      <c r="K1064" s="263"/>
      <c r="L1064" s="263"/>
      <c r="M1064" s="263"/>
      <c r="N1064" s="263"/>
      <c r="O1064" s="263"/>
    </row>
    <row r="1065" spans="1:15">
      <c r="A1065" s="273"/>
      <c r="C1065" s="275"/>
      <c r="D1065" s="275"/>
      <c r="E1065" s="263"/>
      <c r="F1065" s="263"/>
      <c r="G1065" s="264"/>
      <c r="H1065" s="263"/>
      <c r="I1065" s="263"/>
      <c r="J1065" s="263"/>
      <c r="K1065" s="263"/>
      <c r="L1065" s="263"/>
      <c r="M1065" s="263"/>
      <c r="N1065" s="263"/>
      <c r="O1065" s="263"/>
    </row>
    <row r="1066" spans="1:15">
      <c r="A1066" s="273"/>
      <c r="C1066" s="275"/>
      <c r="D1066" s="275"/>
      <c r="E1066" s="263"/>
      <c r="F1066" s="263"/>
      <c r="G1066" s="264"/>
      <c r="H1066" s="263"/>
      <c r="I1066" s="263"/>
      <c r="J1066" s="263"/>
      <c r="K1066" s="263"/>
      <c r="L1066" s="263"/>
      <c r="M1066" s="263"/>
      <c r="N1066" s="263"/>
      <c r="O1066" s="263"/>
    </row>
    <row r="1067" spans="1:15">
      <c r="A1067" s="273"/>
      <c r="C1067" s="275"/>
      <c r="D1067" s="275"/>
      <c r="E1067" s="263"/>
      <c r="F1067" s="263"/>
      <c r="G1067" s="264"/>
      <c r="H1067" s="263"/>
      <c r="I1067" s="263"/>
      <c r="J1067" s="263"/>
      <c r="K1067" s="263"/>
      <c r="L1067" s="263"/>
      <c r="M1067" s="263"/>
      <c r="N1067" s="263"/>
      <c r="O1067" s="263"/>
    </row>
    <row r="1068" spans="1:15">
      <c r="A1068" s="273"/>
      <c r="C1068" s="275"/>
      <c r="D1068" s="275"/>
      <c r="E1068" s="263"/>
      <c r="F1068" s="263"/>
      <c r="G1068" s="264"/>
      <c r="H1068" s="263"/>
      <c r="I1068" s="263"/>
      <c r="J1068" s="263"/>
      <c r="K1068" s="263"/>
      <c r="L1068" s="263"/>
      <c r="M1068" s="263"/>
      <c r="N1068" s="263"/>
      <c r="O1068" s="263"/>
    </row>
    <row r="1069" spans="1:15">
      <c r="A1069" s="273"/>
      <c r="C1069" s="275"/>
      <c r="D1069" s="275"/>
      <c r="E1069" s="263"/>
      <c r="F1069" s="263"/>
      <c r="G1069" s="264"/>
      <c r="H1069" s="263"/>
      <c r="I1069" s="263"/>
      <c r="J1069" s="263"/>
      <c r="K1069" s="263"/>
      <c r="L1069" s="263"/>
      <c r="M1069" s="263"/>
      <c r="N1069" s="263"/>
      <c r="O1069" s="263"/>
    </row>
    <row r="1070" spans="1:15">
      <c r="A1070" s="273"/>
      <c r="C1070" s="275"/>
      <c r="D1070" s="275"/>
      <c r="E1070" s="263"/>
      <c r="F1070" s="263"/>
      <c r="G1070" s="264"/>
      <c r="H1070" s="263"/>
      <c r="I1070" s="263"/>
      <c r="J1070" s="263"/>
      <c r="K1070" s="263"/>
      <c r="L1070" s="263"/>
      <c r="M1070" s="263"/>
      <c r="N1070" s="263"/>
      <c r="O1070" s="263"/>
    </row>
    <row r="1071" spans="1:15">
      <c r="A1071" s="273"/>
      <c r="C1071" s="275"/>
      <c r="D1071" s="275"/>
      <c r="E1071" s="263"/>
      <c r="F1071" s="263"/>
      <c r="G1071" s="264"/>
      <c r="H1071" s="263"/>
      <c r="I1071" s="263"/>
      <c r="J1071" s="263"/>
      <c r="K1071" s="263"/>
      <c r="L1071" s="263"/>
      <c r="M1071" s="263"/>
      <c r="N1071" s="263"/>
      <c r="O1071" s="263"/>
    </row>
    <row r="1072" spans="1:15">
      <c r="A1072" s="273"/>
      <c r="C1072" s="275"/>
      <c r="D1072" s="275"/>
      <c r="E1072" s="263"/>
      <c r="F1072" s="263"/>
      <c r="G1072" s="264"/>
      <c r="H1072" s="263"/>
      <c r="I1072" s="263"/>
      <c r="J1072" s="263"/>
      <c r="K1072" s="263"/>
      <c r="L1072" s="263"/>
      <c r="M1072" s="263"/>
      <c r="N1072" s="263"/>
      <c r="O1072" s="263"/>
    </row>
    <row r="1073" spans="1:15">
      <c r="A1073" s="273"/>
      <c r="C1073" s="275"/>
      <c r="D1073" s="275"/>
      <c r="E1073" s="263"/>
      <c r="F1073" s="263"/>
      <c r="G1073" s="264"/>
      <c r="H1073" s="263"/>
      <c r="I1073" s="263"/>
      <c r="J1073" s="263"/>
      <c r="K1073" s="263"/>
      <c r="L1073" s="263"/>
      <c r="M1073" s="263"/>
      <c r="N1073" s="263"/>
      <c r="O1073" s="263"/>
    </row>
    <row r="1074" spans="1:15">
      <c r="A1074" s="273"/>
      <c r="C1074" s="275"/>
      <c r="D1074" s="275"/>
      <c r="E1074" s="263"/>
      <c r="F1074" s="263"/>
      <c r="G1074" s="264"/>
      <c r="H1074" s="263"/>
      <c r="I1074" s="263"/>
      <c r="J1074" s="263"/>
      <c r="K1074" s="263"/>
      <c r="L1074" s="263"/>
      <c r="M1074" s="263"/>
      <c r="N1074" s="263"/>
      <c r="O1074" s="263"/>
    </row>
    <row r="1075" spans="1:15">
      <c r="A1075" s="273"/>
      <c r="C1075" s="275"/>
      <c r="D1075" s="275"/>
      <c r="E1075" s="263"/>
      <c r="F1075" s="263"/>
      <c r="G1075" s="264"/>
      <c r="H1075" s="263"/>
      <c r="I1075" s="263"/>
      <c r="J1075" s="263"/>
      <c r="K1075" s="263"/>
      <c r="L1075" s="263"/>
      <c r="M1075" s="263"/>
      <c r="N1075" s="263"/>
      <c r="O1075" s="263"/>
    </row>
    <row r="1076" spans="1:15">
      <c r="A1076" s="273"/>
      <c r="C1076" s="275"/>
      <c r="D1076" s="275"/>
      <c r="E1076" s="263"/>
      <c r="F1076" s="263"/>
      <c r="G1076" s="264"/>
      <c r="H1076" s="263"/>
      <c r="I1076" s="263"/>
      <c r="J1076" s="263"/>
      <c r="K1076" s="263"/>
      <c r="L1076" s="263"/>
      <c r="M1076" s="263"/>
      <c r="N1076" s="263"/>
      <c r="O1076" s="263"/>
    </row>
    <row r="1077" spans="1:15">
      <c r="A1077" s="273"/>
      <c r="C1077" s="275"/>
      <c r="D1077" s="275"/>
      <c r="E1077" s="263"/>
      <c r="F1077" s="263"/>
      <c r="G1077" s="264"/>
      <c r="H1077" s="263"/>
      <c r="I1077" s="263"/>
      <c r="J1077" s="263"/>
      <c r="K1077" s="263"/>
      <c r="L1077" s="263"/>
      <c r="M1077" s="263"/>
      <c r="N1077" s="263"/>
      <c r="O1077" s="263"/>
    </row>
    <row r="1078" spans="1:15">
      <c r="A1078" s="273"/>
      <c r="C1078" s="275"/>
      <c r="D1078" s="275"/>
      <c r="E1078" s="263"/>
      <c r="F1078" s="263"/>
      <c r="G1078" s="264"/>
      <c r="H1078" s="263"/>
      <c r="I1078" s="263"/>
      <c r="J1078" s="263"/>
      <c r="K1078" s="263"/>
      <c r="L1078" s="263"/>
      <c r="M1078" s="263"/>
      <c r="N1078" s="263"/>
      <c r="O1078" s="263"/>
    </row>
    <row r="1079" spans="1:15">
      <c r="A1079" s="273"/>
      <c r="C1079" s="275"/>
      <c r="D1079" s="275"/>
      <c r="E1079" s="263"/>
      <c r="F1079" s="263"/>
      <c r="G1079" s="264"/>
      <c r="H1079" s="263"/>
      <c r="I1079" s="263"/>
      <c r="J1079" s="263"/>
      <c r="K1079" s="263"/>
      <c r="L1079" s="263"/>
      <c r="M1079" s="263"/>
      <c r="N1079" s="263"/>
      <c r="O1079" s="263"/>
    </row>
    <row r="1080" spans="1:15">
      <c r="A1080" s="273"/>
      <c r="C1080" s="275"/>
      <c r="D1080" s="275"/>
      <c r="E1080" s="263"/>
      <c r="F1080" s="263"/>
      <c r="G1080" s="264"/>
      <c r="H1080" s="263"/>
      <c r="I1080" s="263"/>
      <c r="J1080" s="263"/>
      <c r="K1080" s="263"/>
      <c r="L1080" s="263"/>
      <c r="M1080" s="263"/>
      <c r="N1080" s="263"/>
      <c r="O1080" s="263"/>
    </row>
    <row r="1081" spans="1:15">
      <c r="A1081" s="273"/>
      <c r="C1081" s="275"/>
      <c r="D1081" s="275"/>
      <c r="E1081" s="263"/>
      <c r="F1081" s="263"/>
      <c r="G1081" s="264"/>
      <c r="H1081" s="263"/>
      <c r="I1081" s="263"/>
      <c r="J1081" s="263"/>
      <c r="K1081" s="263"/>
      <c r="L1081" s="263"/>
      <c r="M1081" s="263"/>
      <c r="N1081" s="263"/>
      <c r="O1081" s="263"/>
    </row>
    <row r="1082" spans="1:15">
      <c r="A1082" s="273"/>
      <c r="C1082" s="275"/>
      <c r="D1082" s="275"/>
      <c r="E1082" s="263"/>
      <c r="F1082" s="263"/>
      <c r="G1082" s="264"/>
      <c r="H1082" s="263"/>
      <c r="I1082" s="263"/>
      <c r="J1082" s="263"/>
      <c r="K1082" s="263"/>
      <c r="L1082" s="263"/>
      <c r="M1082" s="263"/>
      <c r="N1082" s="263"/>
      <c r="O1082" s="263"/>
    </row>
    <row r="1083" spans="1:15">
      <c r="A1083" s="273"/>
      <c r="C1083" s="275"/>
      <c r="D1083" s="275"/>
      <c r="E1083" s="263"/>
      <c r="F1083" s="263"/>
      <c r="G1083" s="264"/>
      <c r="H1083" s="263"/>
      <c r="I1083" s="263"/>
      <c r="J1083" s="263"/>
      <c r="K1083" s="263"/>
      <c r="L1083" s="263"/>
      <c r="M1083" s="263"/>
      <c r="N1083" s="263"/>
      <c r="O1083" s="263"/>
    </row>
    <row r="1084" spans="1:15">
      <c r="A1084" s="273"/>
      <c r="C1084" s="275"/>
      <c r="D1084" s="275"/>
      <c r="E1084" s="263"/>
      <c r="F1084" s="263"/>
      <c r="G1084" s="264"/>
      <c r="H1084" s="263"/>
      <c r="I1084" s="263"/>
      <c r="J1084" s="263"/>
      <c r="K1084" s="263"/>
      <c r="L1084" s="263"/>
      <c r="M1084" s="263"/>
      <c r="N1084" s="263"/>
      <c r="O1084" s="263"/>
    </row>
    <row r="1085" spans="1:15">
      <c r="A1085" s="273"/>
      <c r="C1085" s="275"/>
      <c r="D1085" s="275"/>
      <c r="E1085" s="263"/>
      <c r="F1085" s="263"/>
      <c r="G1085" s="264"/>
      <c r="H1085" s="263"/>
      <c r="I1085" s="263"/>
      <c r="J1085" s="263"/>
      <c r="K1085" s="263"/>
      <c r="L1085" s="263"/>
      <c r="M1085" s="263"/>
      <c r="N1085" s="263"/>
      <c r="O1085" s="263"/>
    </row>
    <row r="1086" spans="1:15">
      <c r="A1086" s="273"/>
      <c r="C1086" s="275"/>
      <c r="D1086" s="275"/>
      <c r="E1086" s="263"/>
      <c r="F1086" s="263"/>
      <c r="G1086" s="264"/>
      <c r="H1086" s="263"/>
      <c r="I1086" s="263"/>
      <c r="J1086" s="263"/>
      <c r="K1086" s="263"/>
      <c r="L1086" s="263"/>
      <c r="M1086" s="263"/>
      <c r="N1086" s="263"/>
      <c r="O1086" s="263"/>
    </row>
    <row r="1087" spans="1:15">
      <c r="A1087" s="273"/>
      <c r="C1087" s="275"/>
      <c r="D1087" s="275"/>
      <c r="E1087" s="263"/>
      <c r="F1087" s="263"/>
      <c r="G1087" s="264"/>
      <c r="H1087" s="263"/>
      <c r="I1087" s="263"/>
      <c r="J1087" s="263"/>
      <c r="K1087" s="263"/>
      <c r="L1087" s="263"/>
      <c r="M1087" s="263"/>
      <c r="N1087" s="263"/>
      <c r="O1087" s="263"/>
    </row>
    <row r="1088" spans="1:15">
      <c r="A1088" s="273"/>
      <c r="C1088" s="275"/>
      <c r="D1088" s="275"/>
      <c r="E1088" s="263"/>
      <c r="F1088" s="263"/>
      <c r="G1088" s="264"/>
      <c r="H1088" s="263"/>
      <c r="I1088" s="263"/>
      <c r="J1088" s="263"/>
      <c r="K1088" s="263"/>
      <c r="L1088" s="263"/>
      <c r="M1088" s="263"/>
      <c r="N1088" s="263"/>
      <c r="O1088" s="263"/>
    </row>
    <row r="1089" spans="1:15">
      <c r="A1089" s="273"/>
      <c r="C1089" s="275"/>
      <c r="D1089" s="275"/>
      <c r="E1089" s="263"/>
      <c r="F1089" s="263"/>
      <c r="G1089" s="264"/>
      <c r="H1089" s="263"/>
      <c r="I1089" s="263"/>
      <c r="J1089" s="263"/>
      <c r="K1089" s="263"/>
      <c r="L1089" s="263"/>
      <c r="M1089" s="263"/>
      <c r="N1089" s="263"/>
      <c r="O1089" s="263"/>
    </row>
    <row r="1090" spans="1:15">
      <c r="A1090" s="273"/>
      <c r="C1090" s="275"/>
      <c r="D1090" s="275"/>
      <c r="E1090" s="263"/>
      <c r="F1090" s="263"/>
      <c r="G1090" s="264"/>
      <c r="H1090" s="263"/>
      <c r="I1090" s="263"/>
      <c r="J1090" s="263"/>
      <c r="K1090" s="263"/>
      <c r="L1090" s="263"/>
      <c r="M1090" s="263"/>
      <c r="N1090" s="263"/>
      <c r="O1090" s="263"/>
    </row>
    <row r="1091" spans="1:15">
      <c r="A1091" s="273"/>
      <c r="C1091" s="275"/>
      <c r="D1091" s="275"/>
      <c r="E1091" s="263"/>
      <c r="F1091" s="263"/>
      <c r="G1091" s="264"/>
      <c r="H1091" s="263"/>
      <c r="I1091" s="263"/>
      <c r="J1091" s="263"/>
      <c r="K1091" s="263"/>
      <c r="L1091" s="263"/>
      <c r="M1091" s="263"/>
      <c r="N1091" s="263"/>
      <c r="O1091" s="263"/>
    </row>
    <row r="1092" spans="1:15">
      <c r="A1092" s="273"/>
      <c r="C1092" s="275"/>
      <c r="D1092" s="275"/>
      <c r="E1092" s="263"/>
      <c r="F1092" s="263"/>
      <c r="G1092" s="264"/>
      <c r="H1092" s="263"/>
      <c r="I1092" s="263"/>
      <c r="J1092" s="263"/>
      <c r="K1092" s="263"/>
      <c r="L1092" s="263"/>
      <c r="M1092" s="263"/>
      <c r="N1092" s="263"/>
      <c r="O1092" s="263"/>
    </row>
    <row r="1093" spans="1:15">
      <c r="A1093" s="273"/>
      <c r="C1093" s="275"/>
      <c r="D1093" s="275"/>
      <c r="E1093" s="263"/>
      <c r="F1093" s="263"/>
      <c r="G1093" s="264"/>
      <c r="H1093" s="263"/>
      <c r="I1093" s="263"/>
      <c r="J1093" s="263"/>
      <c r="K1093" s="263"/>
      <c r="L1093" s="263"/>
      <c r="M1093" s="263"/>
      <c r="N1093" s="263"/>
      <c r="O1093" s="263"/>
    </row>
    <row r="1094" spans="1:15">
      <c r="A1094" s="273"/>
      <c r="C1094" s="275"/>
      <c r="D1094" s="275"/>
      <c r="E1094" s="263"/>
      <c r="F1094" s="263"/>
      <c r="G1094" s="264"/>
      <c r="H1094" s="263"/>
      <c r="I1094" s="263"/>
      <c r="J1094" s="263"/>
      <c r="K1094" s="263"/>
      <c r="L1094" s="263"/>
      <c r="M1094" s="263"/>
      <c r="N1094" s="263"/>
      <c r="O1094" s="263"/>
    </row>
    <row r="1095" spans="1:15">
      <c r="A1095" s="273"/>
      <c r="C1095" s="275"/>
      <c r="D1095" s="275"/>
      <c r="E1095" s="263"/>
      <c r="F1095" s="263"/>
      <c r="G1095" s="264"/>
      <c r="H1095" s="263"/>
      <c r="I1095" s="263"/>
      <c r="J1095" s="263"/>
      <c r="K1095" s="263"/>
      <c r="L1095" s="263"/>
      <c r="M1095" s="263"/>
      <c r="N1095" s="263"/>
      <c r="O1095" s="263"/>
    </row>
    <row r="1096" spans="1:15">
      <c r="A1096" s="273"/>
      <c r="C1096" s="275"/>
      <c r="D1096" s="275"/>
      <c r="E1096" s="263"/>
      <c r="F1096" s="263"/>
      <c r="G1096" s="264"/>
      <c r="H1096" s="263"/>
      <c r="I1096" s="263"/>
      <c r="J1096" s="263"/>
      <c r="K1096" s="263"/>
      <c r="L1096" s="263"/>
      <c r="M1096" s="263"/>
      <c r="N1096" s="263"/>
      <c r="O1096" s="263"/>
    </row>
    <row r="1097" spans="1:15">
      <c r="A1097" s="273"/>
      <c r="C1097" s="275"/>
      <c r="D1097" s="275"/>
      <c r="E1097" s="263"/>
      <c r="F1097" s="263"/>
      <c r="G1097" s="264"/>
      <c r="H1097" s="263"/>
      <c r="I1097" s="263"/>
      <c r="J1097" s="263"/>
      <c r="K1097" s="263"/>
      <c r="L1097" s="263"/>
      <c r="M1097" s="263"/>
      <c r="N1097" s="263"/>
      <c r="O1097" s="263"/>
    </row>
    <row r="1098" spans="1:15">
      <c r="A1098" s="273"/>
      <c r="C1098" s="275"/>
      <c r="D1098" s="275"/>
      <c r="E1098" s="263"/>
      <c r="F1098" s="263"/>
      <c r="G1098" s="264"/>
      <c r="H1098" s="263"/>
      <c r="I1098" s="263"/>
      <c r="J1098" s="263"/>
      <c r="K1098" s="263"/>
      <c r="L1098" s="263"/>
      <c r="M1098" s="263"/>
      <c r="N1098" s="263"/>
      <c r="O1098" s="263"/>
    </row>
    <row r="1099" spans="1:15">
      <c r="A1099" s="273"/>
      <c r="C1099" s="275"/>
      <c r="D1099" s="275"/>
      <c r="E1099" s="263"/>
      <c r="F1099" s="263"/>
      <c r="G1099" s="264"/>
      <c r="H1099" s="263"/>
      <c r="I1099" s="263"/>
      <c r="J1099" s="263"/>
      <c r="K1099" s="263"/>
      <c r="L1099" s="263"/>
      <c r="M1099" s="263"/>
      <c r="N1099" s="263"/>
      <c r="O1099" s="263"/>
    </row>
    <row r="1100" spans="1:15">
      <c r="A1100" s="273"/>
      <c r="C1100" s="275"/>
      <c r="D1100" s="275"/>
      <c r="E1100" s="263"/>
      <c r="F1100" s="263"/>
      <c r="G1100" s="264"/>
      <c r="H1100" s="263"/>
      <c r="I1100" s="263"/>
      <c r="J1100" s="263"/>
      <c r="K1100" s="263"/>
      <c r="L1100" s="263"/>
      <c r="M1100" s="263"/>
      <c r="N1100" s="263"/>
      <c r="O1100" s="263"/>
    </row>
    <row r="1101" spans="1:15">
      <c r="A1101" s="273"/>
      <c r="C1101" s="275"/>
      <c r="D1101" s="275"/>
      <c r="E1101" s="263"/>
      <c r="F1101" s="263"/>
      <c r="G1101" s="264"/>
      <c r="H1101" s="263"/>
      <c r="I1101" s="263"/>
      <c r="J1101" s="263"/>
      <c r="K1101" s="263"/>
      <c r="L1101" s="263"/>
      <c r="M1101" s="263"/>
      <c r="N1101" s="263"/>
      <c r="O1101" s="263"/>
    </row>
    <row r="1102" spans="1:15">
      <c r="A1102" s="273"/>
      <c r="C1102" s="275"/>
      <c r="D1102" s="275"/>
      <c r="E1102" s="263"/>
      <c r="F1102" s="263"/>
      <c r="G1102" s="264"/>
      <c r="H1102" s="263"/>
      <c r="I1102" s="263"/>
      <c r="J1102" s="263"/>
      <c r="K1102" s="263"/>
      <c r="L1102" s="263"/>
      <c r="M1102" s="263"/>
      <c r="N1102" s="263"/>
      <c r="O1102" s="263"/>
    </row>
    <row r="1103" spans="1:15">
      <c r="A1103" s="273"/>
      <c r="C1103" s="275"/>
      <c r="D1103" s="275"/>
      <c r="E1103" s="263"/>
      <c r="F1103" s="263"/>
      <c r="G1103" s="264"/>
      <c r="H1103" s="263"/>
      <c r="I1103" s="263"/>
      <c r="J1103" s="263"/>
      <c r="K1103" s="263"/>
      <c r="L1103" s="263"/>
      <c r="M1103" s="263"/>
      <c r="N1103" s="263"/>
      <c r="O1103" s="263"/>
    </row>
    <row r="1104" spans="1:15">
      <c r="A1104" s="273"/>
      <c r="C1104" s="275"/>
      <c r="D1104" s="275"/>
      <c r="E1104" s="263"/>
      <c r="F1104" s="263"/>
      <c r="G1104" s="264"/>
      <c r="H1104" s="263"/>
      <c r="I1104" s="263"/>
      <c r="J1104" s="263"/>
      <c r="K1104" s="263"/>
      <c r="L1104" s="263"/>
      <c r="M1104" s="263"/>
      <c r="N1104" s="263"/>
      <c r="O1104" s="263"/>
    </row>
    <row r="1105" spans="1:15">
      <c r="A1105" s="273"/>
      <c r="C1105" s="275"/>
      <c r="D1105" s="275"/>
      <c r="E1105" s="263"/>
      <c r="F1105" s="263"/>
      <c r="G1105" s="264"/>
      <c r="H1105" s="263"/>
      <c r="I1105" s="263"/>
      <c r="J1105" s="263"/>
      <c r="K1105" s="263"/>
      <c r="L1105" s="263"/>
      <c r="M1105" s="263"/>
      <c r="N1105" s="263"/>
      <c r="O1105" s="263"/>
    </row>
    <row r="1106" spans="1:15">
      <c r="A1106" s="273"/>
      <c r="C1106" s="275"/>
      <c r="D1106" s="275"/>
      <c r="E1106" s="263"/>
      <c r="F1106" s="263"/>
      <c r="G1106" s="264"/>
      <c r="H1106" s="263"/>
      <c r="I1106" s="263"/>
      <c r="J1106" s="263"/>
      <c r="K1106" s="263"/>
      <c r="L1106" s="263"/>
      <c r="M1106" s="263"/>
      <c r="N1106" s="263"/>
      <c r="O1106" s="263"/>
    </row>
    <row r="1107" spans="1:15">
      <c r="A1107" s="273"/>
      <c r="C1107" s="275"/>
      <c r="D1107" s="275"/>
      <c r="E1107" s="263"/>
      <c r="F1107" s="263"/>
      <c r="G1107" s="264"/>
      <c r="H1107" s="263"/>
      <c r="I1107" s="263"/>
      <c r="J1107" s="263"/>
      <c r="K1107" s="263"/>
      <c r="L1107" s="263"/>
      <c r="M1107" s="263"/>
      <c r="N1107" s="263"/>
      <c r="O1107" s="263"/>
    </row>
    <row r="1108" spans="1:15">
      <c r="A1108" s="273"/>
      <c r="C1108" s="275"/>
      <c r="D1108" s="275"/>
      <c r="E1108" s="263"/>
      <c r="F1108" s="263"/>
      <c r="G1108" s="264"/>
      <c r="H1108" s="263"/>
      <c r="I1108" s="263"/>
      <c r="J1108" s="263"/>
      <c r="K1108" s="263"/>
      <c r="L1108" s="263"/>
      <c r="M1108" s="263"/>
      <c r="N1108" s="263"/>
      <c r="O1108" s="263"/>
    </row>
    <row r="1109" spans="1:15">
      <c r="A1109" s="273"/>
      <c r="C1109" s="275"/>
      <c r="D1109" s="275"/>
      <c r="E1109" s="263"/>
      <c r="F1109" s="263"/>
      <c r="G1109" s="264"/>
      <c r="H1109" s="263"/>
      <c r="I1109" s="263"/>
      <c r="J1109" s="263"/>
      <c r="K1109" s="263"/>
      <c r="L1109" s="263"/>
      <c r="M1109" s="263"/>
      <c r="N1109" s="263"/>
      <c r="O1109" s="263"/>
    </row>
    <row r="1110" spans="1:15">
      <c r="A1110" s="273"/>
      <c r="C1110" s="275"/>
      <c r="D1110" s="275"/>
      <c r="E1110" s="263"/>
      <c r="F1110" s="263"/>
      <c r="G1110" s="264"/>
      <c r="H1110" s="263"/>
      <c r="I1110" s="263"/>
      <c r="J1110" s="263"/>
      <c r="K1110" s="263"/>
      <c r="L1110" s="263"/>
      <c r="M1110" s="263"/>
      <c r="N1110" s="263"/>
      <c r="O1110" s="263"/>
    </row>
    <row r="1111" spans="1:15">
      <c r="A1111" s="273"/>
      <c r="C1111" s="275"/>
      <c r="D1111" s="275"/>
      <c r="E1111" s="263"/>
      <c r="F1111" s="263"/>
      <c r="G1111" s="264"/>
      <c r="H1111" s="263"/>
      <c r="I1111" s="263"/>
      <c r="J1111" s="263"/>
      <c r="K1111" s="263"/>
      <c r="L1111" s="263"/>
      <c r="M1111" s="263"/>
      <c r="N1111" s="263"/>
      <c r="O1111" s="263"/>
    </row>
    <row r="1112" spans="1:15">
      <c r="A1112" s="273"/>
      <c r="C1112" s="275"/>
      <c r="D1112" s="275"/>
      <c r="E1112" s="263"/>
      <c r="F1112" s="263"/>
      <c r="G1112" s="264"/>
      <c r="H1112" s="263"/>
      <c r="I1112" s="263"/>
      <c r="J1112" s="263"/>
      <c r="K1112" s="263"/>
      <c r="L1112" s="263"/>
      <c r="M1112" s="263"/>
      <c r="N1112" s="263"/>
      <c r="O1112" s="263"/>
    </row>
    <row r="1113" spans="1:15">
      <c r="A1113" s="273"/>
      <c r="C1113" s="275"/>
      <c r="D1113" s="275"/>
      <c r="E1113" s="263"/>
      <c r="F1113" s="263"/>
      <c r="G1113" s="264"/>
      <c r="H1113" s="263"/>
      <c r="I1113" s="263"/>
      <c r="J1113" s="263"/>
      <c r="K1113" s="263"/>
      <c r="L1113" s="263"/>
      <c r="M1113" s="263"/>
      <c r="N1113" s="263"/>
      <c r="O1113" s="263"/>
    </row>
    <row r="1114" spans="1:15">
      <c r="A1114" s="273"/>
      <c r="C1114" s="275"/>
      <c r="D1114" s="275"/>
      <c r="E1114" s="263"/>
      <c r="F1114" s="263"/>
      <c r="G1114" s="264"/>
      <c r="H1114" s="263"/>
      <c r="I1114" s="263"/>
      <c r="J1114" s="263"/>
      <c r="K1114" s="263"/>
      <c r="L1114" s="263"/>
      <c r="M1114" s="263"/>
      <c r="N1114" s="263"/>
      <c r="O1114" s="263"/>
    </row>
    <row r="1115" spans="1:15">
      <c r="A1115" s="273"/>
      <c r="C1115" s="275"/>
      <c r="D1115" s="275"/>
      <c r="E1115" s="263"/>
      <c r="F1115" s="263"/>
      <c r="G1115" s="264"/>
      <c r="H1115" s="263"/>
      <c r="I1115" s="263"/>
      <c r="J1115" s="263"/>
      <c r="K1115" s="263"/>
      <c r="L1115" s="263"/>
      <c r="M1115" s="263"/>
      <c r="N1115" s="263"/>
      <c r="O1115" s="263"/>
    </row>
    <row r="1116" spans="1:15">
      <c r="A1116" s="273"/>
      <c r="C1116" s="275"/>
      <c r="D1116" s="275"/>
      <c r="E1116" s="263"/>
      <c r="F1116" s="263"/>
      <c r="G1116" s="264"/>
      <c r="H1116" s="263"/>
      <c r="I1116" s="263"/>
      <c r="J1116" s="263"/>
      <c r="K1116" s="263"/>
      <c r="L1116" s="263"/>
      <c r="M1116" s="263"/>
      <c r="N1116" s="263"/>
      <c r="O1116" s="263"/>
    </row>
    <row r="1117" spans="1:15">
      <c r="A1117" s="273"/>
      <c r="C1117" s="275"/>
      <c r="D1117" s="275"/>
      <c r="E1117" s="263"/>
      <c r="F1117" s="263"/>
      <c r="G1117" s="264"/>
      <c r="H1117" s="263"/>
      <c r="I1117" s="263"/>
      <c r="J1117" s="263"/>
      <c r="K1117" s="263"/>
      <c r="L1117" s="263"/>
      <c r="M1117" s="263"/>
      <c r="N1117" s="263"/>
      <c r="O1117" s="263"/>
    </row>
    <row r="1118" spans="1:15">
      <c r="A1118" s="273"/>
      <c r="C1118" s="275"/>
      <c r="D1118" s="275"/>
      <c r="E1118" s="263"/>
      <c r="F1118" s="263"/>
      <c r="G1118" s="264"/>
      <c r="H1118" s="263"/>
      <c r="I1118" s="263"/>
      <c r="J1118" s="263"/>
      <c r="K1118" s="263"/>
      <c r="L1118" s="263"/>
      <c r="M1118" s="263"/>
      <c r="N1118" s="263"/>
      <c r="O1118" s="263"/>
    </row>
    <row r="1119" spans="1:15">
      <c r="A1119" s="273"/>
      <c r="C1119" s="275"/>
      <c r="D1119" s="275"/>
      <c r="E1119" s="263"/>
      <c r="F1119" s="263"/>
      <c r="G1119" s="264"/>
      <c r="H1119" s="263"/>
      <c r="I1119" s="263"/>
      <c r="J1119" s="263"/>
      <c r="K1119" s="263"/>
      <c r="L1119" s="263"/>
      <c r="M1119" s="263"/>
      <c r="N1119" s="263"/>
      <c r="O1119" s="263"/>
    </row>
    <row r="1120" spans="1:15">
      <c r="A1120" s="273"/>
      <c r="C1120" s="275"/>
      <c r="D1120" s="275"/>
      <c r="E1120" s="263"/>
      <c r="F1120" s="263"/>
      <c r="G1120" s="264"/>
      <c r="H1120" s="263"/>
      <c r="I1120" s="263"/>
      <c r="J1120" s="263"/>
      <c r="K1120" s="263"/>
      <c r="L1120" s="263"/>
      <c r="M1120" s="263"/>
      <c r="N1120" s="263"/>
      <c r="O1120" s="263"/>
    </row>
    <row r="1121" spans="1:15">
      <c r="A1121" s="273"/>
      <c r="C1121" s="275"/>
      <c r="D1121" s="275"/>
      <c r="E1121" s="263"/>
      <c r="F1121" s="263"/>
      <c r="G1121" s="264"/>
      <c r="H1121" s="263"/>
      <c r="I1121" s="263"/>
      <c r="J1121" s="263"/>
      <c r="K1121" s="263"/>
      <c r="L1121" s="263"/>
      <c r="M1121" s="263"/>
      <c r="N1121" s="263"/>
      <c r="O1121" s="263"/>
    </row>
    <row r="1122" spans="1:15">
      <c r="A1122" s="273"/>
      <c r="C1122" s="275"/>
      <c r="D1122" s="275"/>
      <c r="E1122" s="263"/>
      <c r="F1122" s="263"/>
      <c r="G1122" s="264"/>
      <c r="H1122" s="263"/>
      <c r="I1122" s="263"/>
      <c r="J1122" s="263"/>
      <c r="K1122" s="263"/>
      <c r="L1122" s="263"/>
      <c r="M1122" s="263"/>
      <c r="N1122" s="263"/>
      <c r="O1122" s="263"/>
    </row>
    <row r="1123" spans="1:15">
      <c r="A1123" s="273"/>
      <c r="C1123" s="275"/>
      <c r="D1123" s="275"/>
      <c r="E1123" s="263"/>
      <c r="F1123" s="263"/>
      <c r="G1123" s="264"/>
      <c r="H1123" s="263"/>
      <c r="I1123" s="263"/>
      <c r="J1123" s="263"/>
      <c r="K1123" s="263"/>
      <c r="L1123" s="263"/>
      <c r="M1123" s="263"/>
      <c r="N1123" s="263"/>
      <c r="O1123" s="263"/>
    </row>
    <row r="1124" spans="1:15">
      <c r="A1124" s="273"/>
      <c r="C1124" s="275"/>
      <c r="D1124" s="275"/>
      <c r="E1124" s="263"/>
      <c r="F1124" s="263"/>
      <c r="G1124" s="264"/>
      <c r="H1124" s="263"/>
      <c r="I1124" s="263"/>
      <c r="J1124" s="263"/>
      <c r="K1124" s="263"/>
      <c r="L1124" s="263"/>
      <c r="M1124" s="263"/>
      <c r="N1124" s="263"/>
      <c r="O1124" s="263"/>
    </row>
    <row r="1125" spans="1:15">
      <c r="A1125" s="273"/>
      <c r="C1125" s="275"/>
      <c r="D1125" s="275"/>
      <c r="E1125" s="263"/>
      <c r="F1125" s="263"/>
      <c r="G1125" s="264"/>
      <c r="H1125" s="263"/>
      <c r="I1125" s="263"/>
      <c r="J1125" s="263"/>
      <c r="K1125" s="263"/>
      <c r="L1125" s="263"/>
      <c r="M1125" s="263"/>
      <c r="N1125" s="263"/>
      <c r="O1125" s="263"/>
    </row>
    <row r="1126" spans="1:15">
      <c r="A1126" s="273"/>
      <c r="C1126" s="275"/>
      <c r="D1126" s="275"/>
      <c r="E1126" s="263"/>
      <c r="F1126" s="263"/>
      <c r="G1126" s="264"/>
      <c r="H1126" s="263"/>
      <c r="I1126" s="263"/>
      <c r="J1126" s="263"/>
      <c r="K1126" s="263"/>
      <c r="L1126" s="263"/>
      <c r="M1126" s="263"/>
      <c r="N1126" s="263"/>
      <c r="O1126" s="263"/>
    </row>
    <row r="1127" spans="1:15">
      <c r="A1127" s="273"/>
      <c r="C1127" s="275"/>
      <c r="D1127" s="275"/>
      <c r="E1127" s="263"/>
      <c r="F1127" s="263"/>
      <c r="G1127" s="264"/>
      <c r="H1127" s="263"/>
      <c r="I1127" s="263"/>
      <c r="J1127" s="263"/>
      <c r="K1127" s="263"/>
      <c r="L1127" s="263"/>
      <c r="M1127" s="263"/>
      <c r="N1127" s="263"/>
      <c r="O1127" s="263"/>
    </row>
    <row r="1128" spans="1:15">
      <c r="A1128" s="273"/>
      <c r="C1128" s="275"/>
      <c r="D1128" s="275"/>
      <c r="E1128" s="263"/>
      <c r="F1128" s="263"/>
      <c r="G1128" s="264"/>
      <c r="H1128" s="263"/>
      <c r="I1128" s="263"/>
      <c r="J1128" s="263"/>
      <c r="K1128" s="263"/>
      <c r="L1128" s="263"/>
      <c r="M1128" s="263"/>
      <c r="N1128" s="263"/>
      <c r="O1128" s="263"/>
    </row>
    <row r="1129" spans="1:15">
      <c r="A1129" s="273"/>
      <c r="C1129" s="275"/>
      <c r="D1129" s="275"/>
      <c r="E1129" s="263"/>
      <c r="F1129" s="263"/>
      <c r="G1129" s="264"/>
      <c r="H1129" s="263"/>
      <c r="I1129" s="263"/>
      <c r="J1129" s="263"/>
      <c r="K1129" s="263"/>
      <c r="L1129" s="263"/>
      <c r="M1129" s="263"/>
      <c r="N1129" s="263"/>
      <c r="O1129" s="263"/>
    </row>
    <row r="1130" spans="1:15">
      <c r="A1130" s="273"/>
      <c r="C1130" s="275"/>
      <c r="D1130" s="275"/>
      <c r="E1130" s="263"/>
      <c r="F1130" s="263"/>
      <c r="G1130" s="264"/>
      <c r="H1130" s="263"/>
      <c r="I1130" s="263"/>
      <c r="J1130" s="263"/>
      <c r="K1130" s="263"/>
      <c r="L1130" s="263"/>
      <c r="M1130" s="263"/>
      <c r="N1130" s="263"/>
      <c r="O1130" s="263"/>
    </row>
    <row r="1131" spans="1:15">
      <c r="A1131" s="273"/>
      <c r="C1131" s="275"/>
      <c r="D1131" s="275"/>
      <c r="E1131" s="263"/>
      <c r="F1131" s="263"/>
      <c r="G1131" s="264"/>
      <c r="H1131" s="263"/>
      <c r="I1131" s="263"/>
      <c r="J1131" s="263"/>
      <c r="K1131" s="263"/>
      <c r="L1131" s="263"/>
      <c r="M1131" s="263"/>
      <c r="N1131" s="263"/>
      <c r="O1131" s="263"/>
    </row>
    <row r="1132" spans="1:15">
      <c r="A1132" s="273"/>
      <c r="C1132" s="275"/>
      <c r="D1132" s="275"/>
      <c r="E1132" s="263"/>
      <c r="F1132" s="263"/>
      <c r="G1132" s="264"/>
      <c r="H1132" s="263"/>
      <c r="I1132" s="263"/>
      <c r="J1132" s="263"/>
      <c r="K1132" s="263"/>
      <c r="L1132" s="263"/>
      <c r="M1132" s="263"/>
      <c r="N1132" s="263"/>
      <c r="O1132" s="263"/>
    </row>
    <row r="1133" spans="1:15">
      <c r="A1133" s="273"/>
      <c r="C1133" s="275"/>
      <c r="D1133" s="275"/>
      <c r="E1133" s="263"/>
      <c r="F1133" s="263"/>
      <c r="G1133" s="264"/>
      <c r="H1133" s="263"/>
      <c r="I1133" s="263"/>
      <c r="J1133" s="263"/>
      <c r="K1133" s="263"/>
      <c r="L1133" s="263"/>
      <c r="M1133" s="263"/>
      <c r="N1133" s="263"/>
      <c r="O1133" s="263"/>
    </row>
    <row r="1134" spans="1:15">
      <c r="A1134" s="273"/>
      <c r="C1134" s="275"/>
      <c r="D1134" s="275"/>
      <c r="E1134" s="263"/>
      <c r="F1134" s="263"/>
      <c r="G1134" s="264"/>
      <c r="H1134" s="263"/>
      <c r="I1134" s="263"/>
      <c r="J1134" s="263"/>
      <c r="K1134" s="263"/>
      <c r="L1134" s="263"/>
      <c r="M1134" s="263"/>
      <c r="N1134" s="263"/>
      <c r="O1134" s="263"/>
    </row>
    <row r="1135" spans="1:15">
      <c r="A1135" s="273"/>
      <c r="C1135" s="275"/>
      <c r="D1135" s="275"/>
      <c r="E1135" s="263"/>
      <c r="F1135" s="263"/>
      <c r="G1135" s="264"/>
      <c r="H1135" s="263"/>
      <c r="I1135" s="263"/>
      <c r="J1135" s="263"/>
      <c r="K1135" s="263"/>
      <c r="L1135" s="263"/>
      <c r="M1135" s="263"/>
      <c r="N1135" s="263"/>
      <c r="O1135" s="263"/>
    </row>
    <row r="1136" spans="1:15">
      <c r="A1136" s="273"/>
      <c r="C1136" s="275"/>
      <c r="D1136" s="275"/>
      <c r="E1136" s="263"/>
      <c r="F1136" s="263"/>
      <c r="G1136" s="264"/>
      <c r="H1136" s="263"/>
      <c r="I1136" s="263"/>
      <c r="J1136" s="263"/>
      <c r="K1136" s="263"/>
      <c r="L1136" s="263"/>
      <c r="M1136" s="263"/>
      <c r="N1136" s="263"/>
      <c r="O1136" s="263"/>
    </row>
    <row r="1137" spans="1:15">
      <c r="A1137" s="273"/>
      <c r="C1137" s="275"/>
      <c r="D1137" s="275"/>
      <c r="E1137" s="263"/>
      <c r="F1137" s="263"/>
      <c r="G1137" s="264"/>
      <c r="H1137" s="263"/>
      <c r="I1137" s="263"/>
      <c r="J1137" s="263"/>
      <c r="K1137" s="263"/>
      <c r="L1137" s="263"/>
      <c r="M1137" s="263"/>
      <c r="N1137" s="263"/>
      <c r="O1137" s="263"/>
    </row>
    <row r="1138" spans="1:15">
      <c r="A1138" s="273"/>
      <c r="C1138" s="275"/>
      <c r="D1138" s="275"/>
      <c r="E1138" s="263"/>
      <c r="F1138" s="263"/>
      <c r="G1138" s="264"/>
      <c r="H1138" s="263"/>
      <c r="I1138" s="263"/>
      <c r="J1138" s="263"/>
      <c r="K1138" s="263"/>
      <c r="L1138" s="263"/>
      <c r="M1138" s="263"/>
      <c r="N1138" s="263"/>
      <c r="O1138" s="263"/>
    </row>
    <row r="1139" spans="1:15">
      <c r="A1139" s="273"/>
      <c r="C1139" s="275"/>
      <c r="D1139" s="275"/>
      <c r="E1139" s="263"/>
      <c r="F1139" s="263"/>
      <c r="G1139" s="264"/>
      <c r="H1139" s="263"/>
      <c r="I1139" s="263"/>
      <c r="J1139" s="263"/>
      <c r="K1139" s="263"/>
      <c r="L1139" s="263"/>
      <c r="M1139" s="263"/>
      <c r="N1139" s="263"/>
      <c r="O1139" s="263"/>
    </row>
    <row r="1140" spans="1:15">
      <c r="A1140" s="273"/>
      <c r="C1140" s="275"/>
      <c r="D1140" s="275"/>
      <c r="E1140" s="263"/>
      <c r="F1140" s="263"/>
      <c r="G1140" s="264"/>
      <c r="H1140" s="263"/>
      <c r="I1140" s="263"/>
      <c r="J1140" s="263"/>
      <c r="K1140" s="263"/>
      <c r="L1140" s="263"/>
      <c r="M1140" s="263"/>
      <c r="N1140" s="263"/>
      <c r="O1140" s="263"/>
    </row>
    <row r="1141" spans="1:15">
      <c r="A1141" s="273"/>
      <c r="C1141" s="275"/>
      <c r="D1141" s="275"/>
      <c r="E1141" s="263"/>
      <c r="F1141" s="263"/>
      <c r="G1141" s="264"/>
      <c r="H1141" s="263"/>
      <c r="I1141" s="263"/>
      <c r="J1141" s="263"/>
      <c r="K1141" s="263"/>
      <c r="L1141" s="263"/>
      <c r="M1141" s="263"/>
      <c r="N1141" s="263"/>
      <c r="O1141" s="263"/>
    </row>
    <row r="1142" spans="1:15">
      <c r="A1142" s="273"/>
      <c r="C1142" s="275"/>
      <c r="D1142" s="275"/>
      <c r="E1142" s="263"/>
      <c r="F1142" s="263"/>
      <c r="G1142" s="264"/>
      <c r="H1142" s="263"/>
      <c r="I1142" s="263"/>
      <c r="J1142" s="263"/>
      <c r="K1142" s="263"/>
      <c r="L1142" s="263"/>
      <c r="M1142" s="263"/>
      <c r="N1142" s="263"/>
      <c r="O1142" s="263"/>
    </row>
    <row r="1143" spans="1:15">
      <c r="A1143" s="273"/>
      <c r="C1143" s="275"/>
      <c r="D1143" s="275"/>
      <c r="E1143" s="263"/>
      <c r="F1143" s="263"/>
      <c r="G1143" s="264"/>
      <c r="H1143" s="263"/>
      <c r="I1143" s="263"/>
      <c r="J1143" s="263"/>
      <c r="K1143" s="263"/>
      <c r="L1143" s="263"/>
      <c r="M1143" s="263"/>
      <c r="N1143" s="263"/>
      <c r="O1143" s="263"/>
    </row>
    <row r="1144" spans="1:15">
      <c r="A1144" s="273"/>
      <c r="C1144" s="275"/>
      <c r="D1144" s="275"/>
      <c r="E1144" s="263"/>
      <c r="F1144" s="263"/>
      <c r="G1144" s="264"/>
      <c r="H1144" s="263"/>
      <c r="I1144" s="263"/>
      <c r="J1144" s="263"/>
      <c r="K1144" s="263"/>
      <c r="L1144" s="263"/>
      <c r="M1144" s="263"/>
      <c r="N1144" s="263"/>
      <c r="O1144" s="263"/>
    </row>
    <row r="1145" spans="1:15">
      <c r="A1145" s="273"/>
      <c r="C1145" s="275"/>
      <c r="D1145" s="275"/>
      <c r="E1145" s="263"/>
      <c r="F1145" s="263"/>
      <c r="G1145" s="264"/>
      <c r="H1145" s="263"/>
      <c r="I1145" s="263"/>
      <c r="J1145" s="263"/>
      <c r="K1145" s="263"/>
      <c r="L1145" s="263"/>
      <c r="M1145" s="263"/>
      <c r="N1145" s="263"/>
      <c r="O1145" s="263"/>
    </row>
    <row r="1146" spans="1:15">
      <c r="A1146" s="273"/>
      <c r="C1146" s="275"/>
      <c r="D1146" s="275"/>
      <c r="E1146" s="263"/>
      <c r="F1146" s="263"/>
      <c r="G1146" s="264"/>
      <c r="H1146" s="263"/>
      <c r="I1146" s="263"/>
      <c r="J1146" s="263"/>
      <c r="K1146" s="263"/>
      <c r="L1146" s="263"/>
      <c r="M1146" s="263"/>
      <c r="N1146" s="263"/>
      <c r="O1146" s="263"/>
    </row>
    <row r="1147" spans="1:15">
      <c r="A1147" s="273"/>
      <c r="C1147" s="275"/>
      <c r="D1147" s="275"/>
      <c r="E1147" s="263"/>
      <c r="F1147" s="263"/>
      <c r="G1147" s="264"/>
      <c r="H1147" s="263"/>
      <c r="I1147" s="263"/>
      <c r="J1147" s="263"/>
      <c r="K1147" s="263"/>
      <c r="L1147" s="263"/>
      <c r="M1147" s="263"/>
      <c r="N1147" s="263"/>
      <c r="O1147" s="263"/>
    </row>
    <row r="1148" spans="1:15">
      <c r="A1148" s="273"/>
      <c r="C1148" s="275"/>
      <c r="D1148" s="275"/>
      <c r="E1148" s="263"/>
      <c r="F1148" s="263"/>
      <c r="G1148" s="264"/>
      <c r="H1148" s="263"/>
      <c r="I1148" s="263"/>
      <c r="J1148" s="263"/>
      <c r="K1148" s="263"/>
      <c r="L1148" s="263"/>
      <c r="M1148" s="263"/>
      <c r="N1148" s="263"/>
      <c r="O1148" s="263"/>
    </row>
    <row r="1149" spans="1:15">
      <c r="A1149" s="273"/>
      <c r="C1149" s="275"/>
      <c r="D1149" s="275"/>
      <c r="E1149" s="263"/>
      <c r="F1149" s="263"/>
      <c r="G1149" s="264"/>
      <c r="H1149" s="263"/>
      <c r="I1149" s="263"/>
      <c r="J1149" s="263"/>
      <c r="K1149" s="263"/>
      <c r="L1149" s="263"/>
      <c r="M1149" s="263"/>
      <c r="N1149" s="263"/>
      <c r="O1149" s="263"/>
    </row>
    <row r="1150" spans="1:15">
      <c r="A1150" s="273"/>
      <c r="C1150" s="275"/>
      <c r="D1150" s="275"/>
      <c r="E1150" s="263"/>
      <c r="F1150" s="263"/>
      <c r="G1150" s="264"/>
      <c r="H1150" s="263"/>
      <c r="I1150" s="263"/>
      <c r="J1150" s="263"/>
      <c r="K1150" s="263"/>
      <c r="L1150" s="263"/>
      <c r="M1150" s="263"/>
      <c r="N1150" s="263"/>
      <c r="O1150" s="263"/>
    </row>
    <row r="1151" spans="1:15">
      <c r="A1151" s="273"/>
      <c r="C1151" s="275"/>
      <c r="D1151" s="275"/>
      <c r="E1151" s="263"/>
      <c r="F1151" s="263"/>
      <c r="G1151" s="264"/>
      <c r="H1151" s="263"/>
      <c r="I1151" s="263"/>
      <c r="J1151" s="263"/>
      <c r="K1151" s="263"/>
      <c r="L1151" s="263"/>
      <c r="M1151" s="263"/>
      <c r="N1151" s="263"/>
      <c r="O1151" s="263"/>
    </row>
    <row r="1152" spans="1:15">
      <c r="A1152" s="273"/>
      <c r="C1152" s="275"/>
      <c r="D1152" s="275"/>
      <c r="E1152" s="263"/>
      <c r="F1152" s="263"/>
      <c r="G1152" s="264"/>
      <c r="H1152" s="263"/>
      <c r="I1152" s="263"/>
      <c r="J1152" s="263"/>
      <c r="K1152" s="263"/>
      <c r="L1152" s="263"/>
      <c r="M1152" s="263"/>
      <c r="N1152" s="263"/>
      <c r="O1152" s="263"/>
    </row>
    <row r="1153" spans="1:15">
      <c r="A1153" s="273"/>
      <c r="C1153" s="275"/>
      <c r="D1153" s="275"/>
      <c r="E1153" s="263"/>
      <c r="F1153" s="263"/>
      <c r="G1153" s="264"/>
      <c r="H1153" s="263"/>
      <c r="I1153" s="263"/>
      <c r="J1153" s="263"/>
      <c r="K1153" s="263"/>
      <c r="L1153" s="263"/>
      <c r="M1153" s="263"/>
      <c r="N1153" s="263"/>
      <c r="O1153" s="263"/>
    </row>
    <row r="1154" spans="1:15">
      <c r="A1154" s="273"/>
      <c r="C1154" s="275"/>
      <c r="D1154" s="275"/>
      <c r="E1154" s="263"/>
      <c r="F1154" s="263"/>
      <c r="G1154" s="264"/>
      <c r="H1154" s="263"/>
      <c r="I1154" s="263"/>
      <c r="J1154" s="263"/>
      <c r="K1154" s="263"/>
      <c r="L1154" s="263"/>
      <c r="M1154" s="263"/>
      <c r="N1154" s="263"/>
      <c r="O1154" s="263"/>
    </row>
    <row r="1155" spans="1:15">
      <c r="A1155" s="273"/>
      <c r="C1155" s="275"/>
      <c r="D1155" s="275"/>
      <c r="E1155" s="263"/>
      <c r="F1155" s="263"/>
      <c r="G1155" s="264"/>
      <c r="H1155" s="263"/>
      <c r="I1155" s="263"/>
      <c r="J1155" s="263"/>
      <c r="K1155" s="263"/>
      <c r="L1155" s="263"/>
      <c r="M1155" s="263"/>
      <c r="N1155" s="263"/>
      <c r="O1155" s="263"/>
    </row>
    <row r="1156" spans="1:15">
      <c r="A1156" s="273"/>
      <c r="C1156" s="275"/>
      <c r="D1156" s="275"/>
      <c r="E1156" s="263"/>
      <c r="F1156" s="263"/>
      <c r="G1156" s="264"/>
      <c r="H1156" s="263"/>
      <c r="I1156" s="263"/>
      <c r="J1156" s="263"/>
      <c r="K1156" s="263"/>
      <c r="L1156" s="263"/>
      <c r="M1156" s="263"/>
      <c r="N1156" s="263"/>
      <c r="O1156" s="263"/>
    </row>
    <row r="1157" spans="1:15">
      <c r="A1157" s="273"/>
      <c r="C1157" s="275"/>
      <c r="D1157" s="275"/>
      <c r="E1157" s="263"/>
      <c r="F1157" s="263"/>
      <c r="G1157" s="264"/>
      <c r="H1157" s="263"/>
      <c r="I1157" s="263"/>
      <c r="J1157" s="263"/>
      <c r="K1157" s="263"/>
      <c r="L1157" s="263"/>
      <c r="M1157" s="263"/>
      <c r="N1157" s="263"/>
      <c r="O1157" s="263"/>
    </row>
    <row r="1158" spans="1:15">
      <c r="A1158" s="273"/>
      <c r="C1158" s="275"/>
      <c r="D1158" s="275"/>
      <c r="E1158" s="263"/>
      <c r="F1158" s="263"/>
      <c r="G1158" s="264"/>
      <c r="H1158" s="263"/>
      <c r="I1158" s="263"/>
      <c r="J1158" s="263"/>
      <c r="K1158" s="263"/>
      <c r="L1158" s="263"/>
      <c r="M1158" s="263"/>
      <c r="N1158" s="263"/>
      <c r="O1158" s="263"/>
    </row>
    <row r="1159" spans="1:15">
      <c r="A1159" s="273"/>
      <c r="C1159" s="275"/>
      <c r="D1159" s="275"/>
      <c r="E1159" s="263"/>
      <c r="F1159" s="263"/>
      <c r="G1159" s="264"/>
      <c r="H1159" s="263"/>
      <c r="I1159" s="263"/>
      <c r="J1159" s="263"/>
      <c r="K1159" s="263"/>
      <c r="L1159" s="263"/>
      <c r="M1159" s="263"/>
      <c r="N1159" s="263"/>
      <c r="O1159" s="263"/>
    </row>
    <row r="1160" spans="1:15">
      <c r="A1160" s="273"/>
      <c r="C1160" s="275"/>
      <c r="D1160" s="275"/>
      <c r="E1160" s="263"/>
      <c r="F1160" s="263"/>
      <c r="G1160" s="264"/>
      <c r="H1160" s="263"/>
      <c r="I1160" s="263"/>
      <c r="J1160" s="263"/>
      <c r="K1160" s="263"/>
      <c r="L1160" s="263"/>
      <c r="M1160" s="263"/>
      <c r="N1160" s="263"/>
      <c r="O1160" s="263"/>
    </row>
    <row r="1161" spans="1:15">
      <c r="A1161" s="273"/>
      <c r="C1161" s="275"/>
      <c r="D1161" s="275"/>
      <c r="E1161" s="263"/>
      <c r="F1161" s="263"/>
      <c r="G1161" s="264"/>
      <c r="H1161" s="263"/>
      <c r="I1161" s="263"/>
      <c r="J1161" s="263"/>
      <c r="K1161" s="263"/>
      <c r="L1161" s="263"/>
      <c r="M1161" s="263"/>
      <c r="N1161" s="263"/>
      <c r="O1161" s="263"/>
    </row>
    <row r="1162" spans="1:15">
      <c r="A1162" s="273"/>
      <c r="C1162" s="275"/>
      <c r="D1162" s="275"/>
      <c r="E1162" s="263"/>
      <c r="F1162" s="263"/>
      <c r="G1162" s="264"/>
      <c r="H1162" s="263"/>
      <c r="I1162" s="263"/>
      <c r="J1162" s="263"/>
      <c r="K1162" s="263"/>
      <c r="L1162" s="263"/>
      <c r="M1162" s="263"/>
      <c r="N1162" s="263"/>
      <c r="O1162" s="263"/>
    </row>
    <row r="1163" spans="1:15">
      <c r="A1163" s="273"/>
      <c r="C1163" s="275"/>
      <c r="D1163" s="275"/>
      <c r="E1163" s="263"/>
      <c r="F1163" s="263"/>
      <c r="G1163" s="264"/>
      <c r="H1163" s="263"/>
      <c r="I1163" s="263"/>
      <c r="J1163" s="263"/>
      <c r="K1163" s="263"/>
      <c r="L1163" s="263"/>
      <c r="M1163" s="263"/>
      <c r="N1163" s="263"/>
      <c r="O1163" s="263"/>
    </row>
    <row r="1164" spans="1:15">
      <c r="A1164" s="273"/>
      <c r="C1164" s="275"/>
      <c r="D1164" s="275"/>
      <c r="E1164" s="263"/>
      <c r="F1164" s="263"/>
      <c r="G1164" s="264"/>
      <c r="H1164" s="263"/>
      <c r="I1164" s="263"/>
      <c r="J1164" s="263"/>
      <c r="K1164" s="263"/>
      <c r="L1164" s="263"/>
      <c r="M1164" s="263"/>
      <c r="N1164" s="263"/>
      <c r="O1164" s="263"/>
    </row>
    <row r="1165" spans="1:15">
      <c r="A1165" s="273"/>
      <c r="C1165" s="275"/>
      <c r="D1165" s="275"/>
      <c r="E1165" s="263"/>
      <c r="F1165" s="263"/>
      <c r="G1165" s="264"/>
      <c r="H1165" s="263"/>
      <c r="I1165" s="263"/>
      <c r="J1165" s="263"/>
      <c r="K1165" s="263"/>
      <c r="L1165" s="263"/>
      <c r="M1165" s="263"/>
      <c r="N1165" s="263"/>
      <c r="O1165" s="263"/>
    </row>
    <row r="1166" spans="1:15">
      <c r="A1166" s="273"/>
      <c r="C1166" s="275"/>
      <c r="D1166" s="275"/>
      <c r="E1166" s="263"/>
      <c r="F1166" s="263"/>
      <c r="G1166" s="264"/>
      <c r="H1166" s="263"/>
      <c r="I1166" s="263"/>
      <c r="J1166" s="263"/>
      <c r="K1166" s="263"/>
      <c r="L1166" s="263"/>
      <c r="M1166" s="263"/>
      <c r="N1166" s="263"/>
      <c r="O1166" s="263"/>
    </row>
    <row r="1167" spans="1:15">
      <c r="A1167" s="273"/>
      <c r="C1167" s="275"/>
      <c r="D1167" s="275"/>
      <c r="E1167" s="263"/>
      <c r="F1167" s="263"/>
      <c r="G1167" s="264"/>
      <c r="H1167" s="263"/>
      <c r="I1167" s="263"/>
      <c r="J1167" s="263"/>
      <c r="K1167" s="263"/>
      <c r="L1167" s="263"/>
      <c r="M1167" s="263"/>
      <c r="N1167" s="263"/>
      <c r="O1167" s="263"/>
    </row>
    <row r="1168" spans="1:15">
      <c r="A1168" s="273"/>
      <c r="C1168" s="275"/>
      <c r="D1168" s="275"/>
      <c r="E1168" s="263"/>
      <c r="F1168" s="263"/>
      <c r="G1168" s="264"/>
      <c r="H1168" s="263"/>
      <c r="I1168" s="263"/>
      <c r="J1168" s="263"/>
      <c r="K1168" s="263"/>
      <c r="L1168" s="263"/>
      <c r="M1168" s="263"/>
      <c r="N1168" s="263"/>
      <c r="O1168" s="263"/>
    </row>
    <row r="1169" spans="1:15">
      <c r="A1169" s="273"/>
      <c r="C1169" s="275"/>
      <c r="D1169" s="275"/>
      <c r="E1169" s="263"/>
      <c r="F1169" s="263"/>
      <c r="G1169" s="264"/>
      <c r="H1169" s="263"/>
      <c r="I1169" s="263"/>
      <c r="J1169" s="263"/>
      <c r="K1169" s="263"/>
      <c r="L1169" s="263"/>
      <c r="M1169" s="263"/>
      <c r="N1169" s="263"/>
      <c r="O1169" s="263"/>
    </row>
    <row r="1170" spans="1:15">
      <c r="A1170" s="273"/>
      <c r="C1170" s="275"/>
      <c r="D1170" s="275"/>
      <c r="E1170" s="263"/>
      <c r="F1170" s="263"/>
      <c r="G1170" s="264"/>
      <c r="H1170" s="263"/>
      <c r="I1170" s="263"/>
      <c r="J1170" s="263"/>
      <c r="K1170" s="263"/>
      <c r="L1170" s="263"/>
      <c r="M1170" s="263"/>
      <c r="N1170" s="263"/>
      <c r="O1170" s="263"/>
    </row>
    <row r="1171" spans="1:15">
      <c r="A1171" s="273"/>
      <c r="C1171" s="275"/>
      <c r="D1171" s="275"/>
      <c r="E1171" s="263"/>
      <c r="F1171" s="263"/>
      <c r="G1171" s="264"/>
      <c r="H1171" s="263"/>
      <c r="I1171" s="263"/>
      <c r="J1171" s="263"/>
      <c r="K1171" s="263"/>
      <c r="L1171" s="263"/>
      <c r="M1171" s="263"/>
      <c r="N1171" s="263"/>
      <c r="O1171" s="263"/>
    </row>
    <row r="1172" spans="1:15">
      <c r="A1172" s="273"/>
      <c r="C1172" s="275"/>
      <c r="D1172" s="275"/>
      <c r="E1172" s="263"/>
      <c r="F1172" s="263"/>
      <c r="G1172" s="264"/>
      <c r="H1172" s="263"/>
      <c r="I1172" s="263"/>
      <c r="J1172" s="263"/>
      <c r="K1172" s="263"/>
      <c r="L1172" s="263"/>
      <c r="M1172" s="263"/>
      <c r="N1172" s="263"/>
      <c r="O1172" s="263"/>
    </row>
    <row r="1173" spans="1:15">
      <c r="A1173" s="273"/>
      <c r="C1173" s="275"/>
      <c r="D1173" s="275"/>
      <c r="E1173" s="263"/>
      <c r="F1173" s="263"/>
      <c r="G1173" s="264"/>
      <c r="H1173" s="263"/>
      <c r="I1173" s="263"/>
      <c r="J1173" s="263"/>
      <c r="K1173" s="263"/>
      <c r="L1173" s="263"/>
      <c r="M1173" s="263"/>
      <c r="N1173" s="263"/>
      <c r="O1173" s="263"/>
    </row>
    <row r="1174" spans="1:15">
      <c r="A1174" s="273"/>
      <c r="C1174" s="275"/>
      <c r="D1174" s="275"/>
      <c r="E1174" s="263"/>
      <c r="F1174" s="263"/>
      <c r="G1174" s="264"/>
      <c r="H1174" s="263"/>
      <c r="I1174" s="263"/>
      <c r="J1174" s="263"/>
      <c r="K1174" s="263"/>
      <c r="L1174" s="263"/>
      <c r="M1174" s="263"/>
      <c r="N1174" s="263"/>
      <c r="O1174" s="263"/>
    </row>
    <row r="1175" spans="1:15">
      <c r="A1175" s="273"/>
      <c r="C1175" s="275"/>
      <c r="D1175" s="275"/>
      <c r="E1175" s="263"/>
      <c r="F1175" s="263"/>
      <c r="G1175" s="264"/>
      <c r="H1175" s="263"/>
      <c r="I1175" s="263"/>
      <c r="J1175" s="263"/>
      <c r="K1175" s="263"/>
      <c r="L1175" s="263"/>
      <c r="M1175" s="263"/>
      <c r="N1175" s="263"/>
      <c r="O1175" s="263"/>
    </row>
    <row r="1176" spans="1:15">
      <c r="A1176" s="273"/>
      <c r="C1176" s="275"/>
      <c r="D1176" s="275"/>
      <c r="E1176" s="263"/>
      <c r="F1176" s="263"/>
      <c r="G1176" s="264"/>
      <c r="H1176" s="263"/>
      <c r="I1176" s="263"/>
      <c r="J1176" s="263"/>
      <c r="K1176" s="263"/>
      <c r="L1176" s="263"/>
      <c r="M1176" s="263"/>
      <c r="N1176" s="263"/>
      <c r="O1176" s="263"/>
    </row>
    <row r="1177" spans="1:15">
      <c r="A1177" s="273"/>
      <c r="C1177" s="275"/>
      <c r="D1177" s="275"/>
      <c r="E1177" s="263"/>
      <c r="F1177" s="263"/>
      <c r="G1177" s="264"/>
      <c r="H1177" s="263"/>
      <c r="I1177" s="263"/>
      <c r="J1177" s="263"/>
      <c r="K1177" s="263"/>
      <c r="L1177" s="263"/>
      <c r="M1177" s="263"/>
      <c r="N1177" s="263"/>
      <c r="O1177" s="263"/>
    </row>
    <row r="1178" spans="1:15">
      <c r="A1178" s="273"/>
      <c r="C1178" s="275"/>
      <c r="D1178" s="275"/>
      <c r="E1178" s="263"/>
      <c r="F1178" s="263"/>
      <c r="G1178" s="264"/>
      <c r="H1178" s="263"/>
      <c r="I1178" s="263"/>
      <c r="J1178" s="263"/>
      <c r="K1178" s="263"/>
      <c r="L1178" s="263"/>
      <c r="M1178" s="263"/>
      <c r="N1178" s="263"/>
      <c r="O1178" s="263"/>
    </row>
    <row r="1179" spans="1:15">
      <c r="A1179" s="273"/>
      <c r="C1179" s="275"/>
      <c r="D1179" s="275"/>
      <c r="E1179" s="263"/>
      <c r="F1179" s="263"/>
      <c r="G1179" s="264"/>
      <c r="H1179" s="263"/>
      <c r="I1179" s="263"/>
      <c r="J1179" s="263"/>
      <c r="K1179" s="263"/>
      <c r="L1179" s="263"/>
      <c r="M1179" s="263"/>
      <c r="N1179" s="263"/>
      <c r="O1179" s="263"/>
    </row>
    <row r="1180" spans="1:15">
      <c r="A1180" s="273"/>
      <c r="C1180" s="275"/>
      <c r="D1180" s="275"/>
      <c r="E1180" s="263"/>
      <c r="F1180" s="263"/>
      <c r="G1180" s="264"/>
      <c r="H1180" s="263"/>
      <c r="I1180" s="263"/>
      <c r="J1180" s="263"/>
      <c r="K1180" s="263"/>
      <c r="L1180" s="263"/>
      <c r="M1180" s="263"/>
      <c r="N1180" s="263"/>
      <c r="O1180" s="263"/>
    </row>
    <row r="1181" spans="1:15">
      <c r="A1181" s="273"/>
      <c r="C1181" s="275"/>
      <c r="D1181" s="275"/>
      <c r="E1181" s="263"/>
      <c r="F1181" s="263"/>
      <c r="G1181" s="264"/>
      <c r="H1181" s="263"/>
      <c r="I1181" s="263"/>
      <c r="J1181" s="263"/>
      <c r="K1181" s="263"/>
      <c r="L1181" s="263"/>
      <c r="M1181" s="263"/>
      <c r="N1181" s="263"/>
      <c r="O1181" s="263"/>
    </row>
    <row r="1182" spans="1:15">
      <c r="A1182" s="273"/>
      <c r="C1182" s="275"/>
      <c r="D1182" s="275"/>
      <c r="E1182" s="263"/>
      <c r="F1182" s="263"/>
      <c r="G1182" s="264"/>
      <c r="H1182" s="263"/>
      <c r="I1182" s="263"/>
      <c r="J1182" s="263"/>
      <c r="K1182" s="263"/>
      <c r="L1182" s="263"/>
      <c r="M1182" s="263"/>
      <c r="N1182" s="263"/>
      <c r="O1182" s="263"/>
    </row>
    <row r="1183" spans="1:15">
      <c r="A1183" s="273"/>
      <c r="C1183" s="275"/>
      <c r="D1183" s="275"/>
      <c r="E1183" s="263"/>
      <c r="F1183" s="263"/>
      <c r="G1183" s="264"/>
      <c r="H1183" s="263"/>
      <c r="I1183" s="263"/>
      <c r="J1183" s="263"/>
      <c r="K1183" s="263"/>
      <c r="L1183" s="263"/>
      <c r="M1183" s="263"/>
      <c r="N1183" s="263"/>
      <c r="O1183" s="263"/>
    </row>
    <row r="1184" spans="1:15">
      <c r="A1184" s="273"/>
      <c r="C1184" s="275"/>
      <c r="D1184" s="275"/>
      <c r="E1184" s="263"/>
      <c r="F1184" s="263"/>
      <c r="G1184" s="264"/>
      <c r="H1184" s="263"/>
      <c r="I1184" s="263"/>
      <c r="J1184" s="263"/>
      <c r="K1184" s="263"/>
      <c r="L1184" s="263"/>
      <c r="M1184" s="263"/>
      <c r="N1184" s="263"/>
      <c r="O1184" s="263"/>
    </row>
    <row r="1185" spans="1:15">
      <c r="A1185" s="273"/>
      <c r="C1185" s="275"/>
      <c r="D1185" s="275"/>
      <c r="E1185" s="263"/>
      <c r="F1185" s="263"/>
      <c r="G1185" s="264"/>
      <c r="H1185" s="263"/>
      <c r="I1185" s="263"/>
      <c r="J1185" s="263"/>
      <c r="K1185" s="263"/>
      <c r="L1185" s="263"/>
      <c r="M1185" s="263"/>
      <c r="N1185" s="263"/>
      <c r="O1185" s="263"/>
    </row>
    <row r="1186" spans="1:15">
      <c r="A1186" s="273"/>
      <c r="C1186" s="275"/>
      <c r="D1186" s="275"/>
      <c r="E1186" s="263"/>
      <c r="F1186" s="263"/>
      <c r="G1186" s="264"/>
      <c r="H1186" s="263"/>
      <c r="I1186" s="263"/>
      <c r="J1186" s="263"/>
      <c r="K1186" s="263"/>
      <c r="L1186" s="263"/>
      <c r="M1186" s="263"/>
      <c r="N1186" s="263"/>
      <c r="O1186" s="263"/>
    </row>
    <row r="1187" spans="1:15">
      <c r="A1187" s="273"/>
      <c r="C1187" s="275"/>
      <c r="D1187" s="275"/>
      <c r="E1187" s="263"/>
      <c r="F1187" s="263"/>
      <c r="G1187" s="264"/>
      <c r="H1187" s="263"/>
      <c r="I1187" s="263"/>
      <c r="J1187" s="263"/>
      <c r="K1187" s="263"/>
      <c r="L1187" s="263"/>
      <c r="M1187" s="263"/>
      <c r="N1187" s="263"/>
      <c r="O1187" s="263"/>
    </row>
    <row r="1188" spans="1:15">
      <c r="A1188" s="273"/>
      <c r="C1188" s="275"/>
      <c r="D1188" s="275"/>
      <c r="E1188" s="263"/>
      <c r="F1188" s="263"/>
      <c r="G1188" s="264"/>
      <c r="H1188" s="263"/>
      <c r="I1188" s="263"/>
      <c r="J1188" s="263"/>
      <c r="K1188" s="263"/>
      <c r="L1188" s="263"/>
      <c r="M1188" s="263"/>
      <c r="N1188" s="263"/>
      <c r="O1188" s="263"/>
    </row>
    <row r="1189" spans="1:15">
      <c r="A1189" s="273"/>
      <c r="C1189" s="275"/>
      <c r="D1189" s="275"/>
      <c r="E1189" s="263"/>
      <c r="F1189" s="263"/>
      <c r="G1189" s="264"/>
      <c r="H1189" s="263"/>
      <c r="I1189" s="263"/>
      <c r="J1189" s="263"/>
      <c r="K1189" s="263"/>
      <c r="L1189" s="263"/>
      <c r="M1189" s="263"/>
      <c r="N1189" s="263"/>
      <c r="O1189" s="263"/>
    </row>
    <row r="1190" spans="1:15">
      <c r="A1190" s="273"/>
      <c r="C1190" s="275"/>
      <c r="D1190" s="275"/>
      <c r="E1190" s="263"/>
      <c r="F1190" s="263"/>
      <c r="G1190" s="264"/>
      <c r="H1190" s="263"/>
      <c r="I1190" s="263"/>
      <c r="J1190" s="263"/>
      <c r="K1190" s="263"/>
      <c r="L1190" s="263"/>
      <c r="M1190" s="263"/>
      <c r="N1190" s="263"/>
      <c r="O1190" s="263"/>
    </row>
    <row r="1191" spans="1:15">
      <c r="A1191" s="273"/>
      <c r="C1191" s="275"/>
      <c r="D1191" s="275"/>
      <c r="E1191" s="263"/>
      <c r="F1191" s="263"/>
      <c r="G1191" s="264"/>
      <c r="H1191" s="263"/>
      <c r="I1191" s="263"/>
      <c r="J1191" s="263"/>
      <c r="K1191" s="263"/>
      <c r="L1191" s="263"/>
      <c r="M1191" s="263"/>
      <c r="N1191" s="263"/>
      <c r="O1191" s="263"/>
    </row>
    <row r="1192" spans="1:15">
      <c r="A1192" s="273"/>
      <c r="C1192" s="275"/>
      <c r="D1192" s="275"/>
      <c r="E1192" s="263"/>
      <c r="F1192" s="263"/>
      <c r="G1192" s="264"/>
      <c r="H1192" s="263"/>
      <c r="I1192" s="263"/>
      <c r="J1192" s="263"/>
      <c r="K1192" s="263"/>
      <c r="L1192" s="263"/>
      <c r="M1192" s="263"/>
      <c r="N1192" s="263"/>
      <c r="O1192" s="263"/>
    </row>
    <row r="1193" spans="1:15">
      <c r="A1193" s="273"/>
      <c r="C1193" s="275"/>
      <c r="D1193" s="275"/>
      <c r="E1193" s="263"/>
      <c r="F1193" s="263"/>
      <c r="G1193" s="264"/>
      <c r="H1193" s="263"/>
      <c r="I1193" s="263"/>
      <c r="J1193" s="263"/>
      <c r="K1193" s="263"/>
      <c r="L1193" s="263"/>
      <c r="M1193" s="263"/>
      <c r="N1193" s="263"/>
      <c r="O1193" s="263"/>
    </row>
    <row r="1194" spans="1:15">
      <c r="A1194" s="273"/>
      <c r="C1194" s="275"/>
      <c r="D1194" s="275"/>
      <c r="E1194" s="263"/>
      <c r="F1194" s="263"/>
      <c r="G1194" s="264"/>
      <c r="H1194" s="263"/>
      <c r="I1194" s="263"/>
      <c r="J1194" s="263"/>
      <c r="K1194" s="263"/>
      <c r="L1194" s="263"/>
      <c r="M1194" s="263"/>
      <c r="N1194" s="263"/>
      <c r="O1194" s="263"/>
    </row>
    <row r="1195" spans="1:15">
      <c r="A1195" s="273"/>
      <c r="C1195" s="275"/>
      <c r="D1195" s="275"/>
      <c r="E1195" s="263"/>
      <c r="F1195" s="263"/>
      <c r="G1195" s="264"/>
      <c r="H1195" s="263"/>
      <c r="I1195" s="263"/>
      <c r="J1195" s="263"/>
      <c r="K1195" s="263"/>
      <c r="L1195" s="263"/>
      <c r="M1195" s="263"/>
      <c r="N1195" s="263"/>
      <c r="O1195" s="263"/>
    </row>
    <row r="1196" spans="1:15">
      <c r="A1196" s="273"/>
      <c r="C1196" s="275"/>
      <c r="D1196" s="275"/>
      <c r="E1196" s="263"/>
      <c r="F1196" s="263"/>
      <c r="G1196" s="264"/>
      <c r="H1196" s="263"/>
      <c r="I1196" s="263"/>
      <c r="J1196" s="263"/>
      <c r="K1196" s="263"/>
      <c r="L1196" s="263"/>
      <c r="M1196" s="263"/>
      <c r="N1196" s="263"/>
      <c r="O1196" s="263"/>
    </row>
    <row r="1197" spans="1:15">
      <c r="A1197" s="273"/>
      <c r="C1197" s="275"/>
      <c r="D1197" s="275"/>
      <c r="E1197" s="263"/>
      <c r="F1197" s="263"/>
      <c r="G1197" s="264"/>
      <c r="H1197" s="263"/>
      <c r="I1197" s="263"/>
      <c r="J1197" s="263"/>
      <c r="K1197" s="263"/>
      <c r="L1197" s="263"/>
      <c r="M1197" s="263"/>
      <c r="N1197" s="263"/>
      <c r="O1197" s="263"/>
    </row>
    <row r="1198" spans="1:15">
      <c r="A1198" s="273"/>
      <c r="C1198" s="275"/>
      <c r="D1198" s="275"/>
      <c r="E1198" s="263"/>
      <c r="F1198" s="263"/>
      <c r="G1198" s="264"/>
      <c r="H1198" s="263"/>
      <c r="I1198" s="263"/>
      <c r="J1198" s="263"/>
      <c r="K1198" s="263"/>
      <c r="L1198" s="263"/>
      <c r="M1198" s="263"/>
      <c r="N1198" s="263"/>
      <c r="O1198" s="263"/>
    </row>
    <row r="1199" spans="1:15">
      <c r="A1199" s="273"/>
      <c r="C1199" s="275"/>
      <c r="D1199" s="275"/>
      <c r="E1199" s="263"/>
      <c r="F1199" s="263"/>
      <c r="G1199" s="264"/>
      <c r="H1199" s="263"/>
      <c r="I1199" s="263"/>
      <c r="J1199" s="263"/>
      <c r="K1199" s="263"/>
      <c r="L1199" s="263"/>
      <c r="M1199" s="263"/>
      <c r="N1199" s="263"/>
      <c r="O1199" s="263"/>
    </row>
    <row r="1200" spans="1:15">
      <c r="A1200" s="273"/>
      <c r="C1200" s="275"/>
      <c r="D1200" s="275"/>
      <c r="E1200" s="263"/>
      <c r="F1200" s="263"/>
      <c r="G1200" s="264"/>
      <c r="H1200" s="263"/>
      <c r="I1200" s="263"/>
      <c r="J1200" s="263"/>
      <c r="K1200" s="263"/>
      <c r="L1200" s="263"/>
      <c r="M1200" s="263"/>
      <c r="N1200" s="263"/>
      <c r="O1200" s="263"/>
    </row>
    <row r="1201" spans="1:15">
      <c r="A1201" s="273"/>
      <c r="C1201" s="275"/>
      <c r="D1201" s="275"/>
      <c r="E1201" s="263"/>
      <c r="F1201" s="263"/>
      <c r="G1201" s="264"/>
      <c r="H1201" s="263"/>
      <c r="I1201" s="263"/>
      <c r="J1201" s="263"/>
      <c r="K1201" s="263"/>
      <c r="L1201" s="263"/>
      <c r="M1201" s="263"/>
      <c r="N1201" s="263"/>
      <c r="O1201" s="263"/>
    </row>
    <row r="1202" spans="1:15">
      <c r="A1202" s="273"/>
      <c r="C1202" s="275"/>
      <c r="D1202" s="275"/>
      <c r="E1202" s="263"/>
      <c r="F1202" s="263"/>
      <c r="G1202" s="264"/>
      <c r="H1202" s="263"/>
      <c r="I1202" s="263"/>
      <c r="J1202" s="263"/>
      <c r="K1202" s="263"/>
      <c r="L1202" s="263"/>
      <c r="M1202" s="263"/>
      <c r="N1202" s="263"/>
      <c r="O1202" s="263"/>
    </row>
    <row r="1203" spans="1:15">
      <c r="A1203" s="273"/>
      <c r="C1203" s="275"/>
      <c r="D1203" s="275"/>
      <c r="E1203" s="263"/>
      <c r="F1203" s="263"/>
      <c r="G1203" s="264"/>
      <c r="H1203" s="263"/>
      <c r="I1203" s="263"/>
      <c r="J1203" s="263"/>
      <c r="K1203" s="263"/>
      <c r="L1203" s="263"/>
      <c r="M1203" s="263"/>
      <c r="N1203" s="263"/>
      <c r="O1203" s="263"/>
    </row>
    <row r="1204" spans="1:15">
      <c r="A1204" s="273"/>
      <c r="C1204" s="275"/>
      <c r="D1204" s="275"/>
      <c r="E1204" s="263"/>
      <c r="F1204" s="263"/>
      <c r="G1204" s="264"/>
      <c r="H1204" s="263"/>
      <c r="I1204" s="263"/>
      <c r="J1204" s="263"/>
      <c r="K1204" s="263"/>
      <c r="L1204" s="263"/>
      <c r="M1204" s="263"/>
      <c r="N1204" s="263"/>
      <c r="O1204" s="263"/>
    </row>
    <row r="1205" spans="1:15">
      <c r="A1205" s="273"/>
      <c r="C1205" s="275"/>
      <c r="D1205" s="275"/>
      <c r="E1205" s="263"/>
      <c r="F1205" s="263"/>
      <c r="G1205" s="264"/>
      <c r="H1205" s="263"/>
      <c r="I1205" s="263"/>
      <c r="J1205" s="263"/>
      <c r="K1205" s="263"/>
      <c r="L1205" s="263"/>
      <c r="M1205" s="263"/>
      <c r="N1205" s="263"/>
      <c r="O1205" s="263"/>
    </row>
    <row r="1206" spans="1:15">
      <c r="A1206" s="273"/>
      <c r="C1206" s="275"/>
      <c r="D1206" s="275"/>
      <c r="E1206" s="263"/>
      <c r="F1206" s="263"/>
      <c r="G1206" s="264"/>
      <c r="H1206" s="263"/>
      <c r="I1206" s="263"/>
      <c r="J1206" s="263"/>
      <c r="K1206" s="263"/>
      <c r="L1206" s="263"/>
      <c r="M1206" s="263"/>
      <c r="N1206" s="263"/>
      <c r="O1206" s="263"/>
    </row>
    <row r="1207" spans="1:15">
      <c r="A1207" s="273"/>
      <c r="C1207" s="275"/>
      <c r="D1207" s="275"/>
      <c r="E1207" s="263"/>
      <c r="F1207" s="263"/>
      <c r="G1207" s="264"/>
      <c r="H1207" s="263"/>
      <c r="I1207" s="263"/>
      <c r="J1207" s="263"/>
      <c r="K1207" s="263"/>
      <c r="L1207" s="263"/>
      <c r="M1207" s="263"/>
      <c r="N1207" s="263"/>
      <c r="O1207" s="263"/>
    </row>
    <row r="1208" spans="1:15">
      <c r="A1208" s="273"/>
      <c r="C1208" s="275"/>
      <c r="D1208" s="275"/>
      <c r="E1208" s="263"/>
      <c r="F1208" s="263"/>
      <c r="G1208" s="264"/>
      <c r="H1208" s="263"/>
      <c r="I1208" s="263"/>
      <c r="J1208" s="263"/>
      <c r="K1208" s="263"/>
      <c r="L1208" s="263"/>
      <c r="M1208" s="263"/>
      <c r="N1208" s="263"/>
      <c r="O1208" s="263"/>
    </row>
    <row r="1209" spans="1:15">
      <c r="A1209" s="273"/>
      <c r="C1209" s="275"/>
      <c r="D1209" s="275"/>
      <c r="E1209" s="263"/>
      <c r="F1209" s="263"/>
      <c r="G1209" s="264"/>
      <c r="H1209" s="263"/>
      <c r="I1209" s="263"/>
      <c r="J1209" s="263"/>
      <c r="K1209" s="263"/>
      <c r="L1209" s="263"/>
      <c r="M1209" s="263"/>
      <c r="N1209" s="263"/>
      <c r="O1209" s="263"/>
    </row>
    <row r="1210" spans="1:15">
      <c r="A1210" s="273"/>
      <c r="C1210" s="275"/>
      <c r="D1210" s="275"/>
      <c r="E1210" s="263"/>
      <c r="F1210" s="263"/>
      <c r="G1210" s="264"/>
      <c r="H1210" s="263"/>
      <c r="I1210" s="263"/>
      <c r="J1210" s="263"/>
      <c r="K1210" s="263"/>
      <c r="L1210" s="263"/>
      <c r="M1210" s="263"/>
      <c r="N1210" s="263"/>
      <c r="O1210" s="263"/>
    </row>
    <row r="1211" spans="1:15">
      <c r="A1211" s="273"/>
      <c r="C1211" s="275"/>
      <c r="D1211" s="275"/>
      <c r="E1211" s="263"/>
      <c r="F1211" s="263"/>
      <c r="G1211" s="264"/>
      <c r="H1211" s="263"/>
      <c r="I1211" s="263"/>
      <c r="J1211" s="263"/>
      <c r="K1211" s="263"/>
      <c r="L1211" s="263"/>
      <c r="M1211" s="263"/>
      <c r="N1211" s="263"/>
      <c r="O1211" s="263"/>
    </row>
    <row r="1212" spans="1:15">
      <c r="A1212" s="273"/>
      <c r="C1212" s="275"/>
      <c r="D1212" s="275"/>
      <c r="E1212" s="263"/>
      <c r="F1212" s="263"/>
      <c r="G1212" s="264"/>
      <c r="H1212" s="263"/>
      <c r="I1212" s="263"/>
      <c r="J1212" s="263"/>
      <c r="K1212" s="263"/>
      <c r="L1212" s="263"/>
      <c r="M1212" s="263"/>
      <c r="N1212" s="263"/>
      <c r="O1212" s="263"/>
    </row>
    <row r="1213" spans="1:15">
      <c r="A1213" s="273"/>
      <c r="C1213" s="275"/>
      <c r="D1213" s="275"/>
      <c r="E1213" s="263"/>
      <c r="F1213" s="263"/>
      <c r="G1213" s="264"/>
      <c r="H1213" s="263"/>
      <c r="I1213" s="263"/>
      <c r="J1213" s="263"/>
      <c r="K1213" s="263"/>
      <c r="L1213" s="263"/>
      <c r="M1213" s="263"/>
      <c r="N1213" s="263"/>
      <c r="O1213" s="263"/>
    </row>
    <row r="1214" spans="1:15">
      <c r="A1214" s="273"/>
      <c r="C1214" s="275"/>
      <c r="D1214" s="275"/>
      <c r="E1214" s="263"/>
      <c r="F1214" s="263"/>
      <c r="G1214" s="264"/>
      <c r="H1214" s="263"/>
      <c r="I1214" s="263"/>
      <c r="J1214" s="263"/>
      <c r="K1214" s="263"/>
      <c r="L1214" s="263"/>
      <c r="M1214" s="263"/>
      <c r="N1214" s="263"/>
      <c r="O1214" s="263"/>
    </row>
    <row r="1215" spans="1:15">
      <c r="A1215" s="273"/>
      <c r="C1215" s="275"/>
      <c r="D1215" s="275"/>
      <c r="E1215" s="263"/>
      <c r="F1215" s="263"/>
      <c r="G1215" s="264"/>
      <c r="H1215" s="263"/>
      <c r="I1215" s="263"/>
      <c r="J1215" s="263"/>
      <c r="K1215" s="263"/>
      <c r="L1215" s="263"/>
      <c r="M1215" s="263"/>
      <c r="N1215" s="263"/>
      <c r="O1215" s="263"/>
    </row>
    <row r="1216" spans="1:15">
      <c r="A1216" s="273"/>
      <c r="C1216" s="275"/>
      <c r="D1216" s="275"/>
      <c r="E1216" s="263"/>
      <c r="F1216" s="263"/>
      <c r="G1216" s="264"/>
      <c r="H1216" s="263"/>
      <c r="I1216" s="263"/>
      <c r="J1216" s="263"/>
      <c r="K1216" s="263"/>
      <c r="L1216" s="263"/>
      <c r="M1216" s="263"/>
      <c r="N1216" s="263"/>
      <c r="O1216" s="263"/>
    </row>
    <row r="1217" spans="1:15">
      <c r="A1217" s="273"/>
      <c r="C1217" s="275"/>
      <c r="D1217" s="275"/>
      <c r="E1217" s="263"/>
      <c r="F1217" s="263"/>
      <c r="G1217" s="264"/>
      <c r="H1217" s="263"/>
      <c r="I1217" s="263"/>
      <c r="J1217" s="263"/>
      <c r="K1217" s="263"/>
      <c r="L1217" s="263"/>
      <c r="M1217" s="263"/>
      <c r="N1217" s="263"/>
      <c r="O1217" s="263"/>
    </row>
    <row r="1218" spans="1:15">
      <c r="A1218" s="273"/>
      <c r="C1218" s="275"/>
      <c r="D1218" s="275"/>
      <c r="E1218" s="263"/>
      <c r="F1218" s="263"/>
      <c r="G1218" s="264"/>
      <c r="H1218" s="263"/>
      <c r="I1218" s="263"/>
      <c r="J1218" s="263"/>
      <c r="K1218" s="263"/>
      <c r="L1218" s="263"/>
      <c r="M1218" s="263"/>
      <c r="N1218" s="263"/>
      <c r="O1218" s="263"/>
    </row>
    <row r="1219" spans="1:15">
      <c r="A1219" s="273"/>
      <c r="C1219" s="275"/>
      <c r="D1219" s="275"/>
      <c r="E1219" s="263"/>
      <c r="F1219" s="263"/>
      <c r="G1219" s="264"/>
      <c r="H1219" s="263"/>
      <c r="I1219" s="263"/>
      <c r="J1219" s="263"/>
      <c r="K1219" s="263"/>
      <c r="L1219" s="263"/>
      <c r="M1219" s="263"/>
      <c r="N1219" s="263"/>
      <c r="O1219" s="263"/>
    </row>
    <row r="1220" spans="1:15">
      <c r="A1220" s="273"/>
      <c r="C1220" s="275"/>
      <c r="D1220" s="275"/>
      <c r="E1220" s="263"/>
      <c r="F1220" s="263"/>
      <c r="G1220" s="264"/>
      <c r="H1220" s="263"/>
      <c r="I1220" s="263"/>
      <c r="J1220" s="263"/>
      <c r="K1220" s="263"/>
      <c r="L1220" s="263"/>
      <c r="M1220" s="263"/>
      <c r="N1220" s="263"/>
      <c r="O1220" s="263"/>
    </row>
    <row r="1221" spans="1:15">
      <c r="A1221" s="273"/>
      <c r="C1221" s="275"/>
      <c r="D1221" s="275"/>
      <c r="E1221" s="263"/>
      <c r="F1221" s="263"/>
      <c r="G1221" s="264"/>
      <c r="H1221" s="263"/>
      <c r="I1221" s="263"/>
      <c r="J1221" s="263"/>
      <c r="K1221" s="263"/>
      <c r="L1221" s="263"/>
      <c r="M1221" s="263"/>
      <c r="N1221" s="263"/>
      <c r="O1221" s="263"/>
    </row>
    <row r="1222" spans="1:15">
      <c r="A1222" s="273"/>
      <c r="C1222" s="275"/>
      <c r="D1222" s="275"/>
      <c r="E1222" s="263"/>
      <c r="F1222" s="263"/>
      <c r="G1222" s="264"/>
      <c r="H1222" s="263"/>
      <c r="I1222" s="263"/>
      <c r="J1222" s="263"/>
      <c r="K1222" s="263"/>
      <c r="L1222" s="263"/>
      <c r="M1222" s="263"/>
      <c r="N1222" s="263"/>
      <c r="O1222" s="263"/>
    </row>
    <row r="1223" spans="1:15">
      <c r="A1223" s="273"/>
      <c r="C1223" s="275"/>
      <c r="D1223" s="275"/>
      <c r="E1223" s="263"/>
      <c r="F1223" s="263"/>
      <c r="G1223" s="264"/>
      <c r="H1223" s="263"/>
      <c r="I1223" s="263"/>
      <c r="J1223" s="263"/>
      <c r="K1223" s="263"/>
      <c r="L1223" s="263"/>
      <c r="M1223" s="263"/>
      <c r="N1223" s="263"/>
      <c r="O1223" s="263"/>
    </row>
    <row r="1224" spans="1:15">
      <c r="A1224" s="273"/>
      <c r="C1224" s="275"/>
      <c r="D1224" s="275"/>
      <c r="E1224" s="263"/>
      <c r="F1224" s="263"/>
      <c r="G1224" s="264"/>
      <c r="H1224" s="263"/>
      <c r="I1224" s="263"/>
      <c r="J1224" s="263"/>
      <c r="K1224" s="263"/>
      <c r="L1224" s="263"/>
      <c r="M1224" s="263"/>
      <c r="N1224" s="263"/>
      <c r="O1224" s="263"/>
    </row>
    <row r="1225" spans="1:15">
      <c r="A1225" s="273"/>
      <c r="C1225" s="275"/>
      <c r="D1225" s="275"/>
      <c r="E1225" s="263"/>
      <c r="F1225" s="263"/>
      <c r="G1225" s="264"/>
      <c r="H1225" s="263"/>
      <c r="I1225" s="263"/>
      <c r="J1225" s="233" t="s">
        <v>269</v>
      </c>
      <c r="K1225" s="263"/>
      <c r="L1225" s="263"/>
      <c r="M1225" s="263"/>
      <c r="N1225" s="263"/>
      <c r="O1225" s="263"/>
    </row>
    <row r="1226" spans="1:15">
      <c r="A1226" s="273"/>
      <c r="C1226" s="275"/>
      <c r="D1226" s="275"/>
      <c r="E1226" s="263"/>
      <c r="F1226" s="263"/>
      <c r="G1226" s="264"/>
      <c r="H1226" s="263"/>
      <c r="I1226" s="263"/>
      <c r="J1226" s="263"/>
      <c r="K1226" s="263"/>
      <c r="L1226" s="263"/>
      <c r="M1226" s="263"/>
      <c r="N1226" s="263"/>
      <c r="O1226" s="263"/>
    </row>
    <row r="1227" spans="1:15">
      <c r="A1227" s="273"/>
      <c r="C1227" s="275"/>
      <c r="D1227" s="275"/>
      <c r="E1227" s="263"/>
      <c r="F1227" s="263"/>
      <c r="G1227" s="264"/>
      <c r="H1227" s="263"/>
      <c r="I1227" s="263"/>
      <c r="J1227" s="263"/>
      <c r="K1227" s="263"/>
      <c r="L1227" s="263"/>
      <c r="M1227" s="263"/>
      <c r="N1227" s="263"/>
      <c r="O1227" s="263"/>
    </row>
    <row r="1228" spans="1:15">
      <c r="A1228" s="273"/>
      <c r="C1228" s="275"/>
      <c r="D1228" s="275"/>
      <c r="E1228" s="263"/>
      <c r="F1228" s="263"/>
      <c r="G1228" s="264"/>
      <c r="H1228" s="263"/>
      <c r="I1228" s="263"/>
      <c r="J1228" s="263"/>
      <c r="K1228" s="263"/>
      <c r="L1228" s="263"/>
      <c r="M1228" s="263"/>
      <c r="N1228" s="263"/>
      <c r="O1228" s="263"/>
    </row>
    <row r="1229" spans="1:15">
      <c r="A1229" s="273"/>
      <c r="C1229" s="275"/>
      <c r="D1229" s="275"/>
      <c r="E1229" s="263"/>
      <c r="F1229" s="263"/>
      <c r="G1229" s="264"/>
      <c r="H1229" s="263"/>
      <c r="I1229" s="263"/>
      <c r="J1229" s="263"/>
      <c r="K1229" s="263"/>
      <c r="L1229" s="263"/>
      <c r="M1229" s="263"/>
      <c r="N1229" s="263"/>
      <c r="O1229" s="263"/>
    </row>
    <row r="1230" spans="1:15">
      <c r="A1230" s="273"/>
      <c r="C1230" s="275"/>
      <c r="D1230" s="275"/>
      <c r="E1230" s="263"/>
      <c r="F1230" s="263"/>
      <c r="G1230" s="264"/>
      <c r="H1230" s="263"/>
      <c r="I1230" s="263"/>
      <c r="J1230" s="263"/>
      <c r="K1230" s="263"/>
      <c r="L1230" s="263"/>
      <c r="M1230" s="263"/>
      <c r="N1230" s="263"/>
      <c r="O1230" s="263"/>
    </row>
    <row r="1231" spans="1:15">
      <c r="A1231" s="273"/>
      <c r="C1231" s="275"/>
      <c r="D1231" s="275"/>
      <c r="E1231" s="263"/>
      <c r="F1231" s="263"/>
      <c r="G1231" s="264"/>
      <c r="H1231" s="263"/>
      <c r="I1231" s="263"/>
      <c r="J1231" s="263"/>
      <c r="K1231" s="263"/>
      <c r="L1231" s="263"/>
      <c r="M1231" s="263"/>
      <c r="N1231" s="263"/>
      <c r="O1231" s="263"/>
    </row>
    <row r="1232" spans="1:15">
      <c r="A1232" s="273"/>
      <c r="C1232" s="275"/>
      <c r="D1232" s="275"/>
      <c r="E1232" s="263"/>
      <c r="F1232" s="263"/>
      <c r="G1232" s="264"/>
      <c r="H1232" s="263"/>
      <c r="I1232" s="263"/>
      <c r="J1232" s="263"/>
      <c r="K1232" s="263"/>
      <c r="L1232" s="263"/>
      <c r="M1232" s="263"/>
      <c r="N1232" s="263"/>
      <c r="O1232" s="263"/>
    </row>
    <row r="1233" spans="1:15">
      <c r="A1233" s="273"/>
      <c r="C1233" s="275"/>
      <c r="D1233" s="275"/>
      <c r="E1233" s="263"/>
      <c r="F1233" s="263"/>
      <c r="G1233" s="264"/>
      <c r="H1233" s="263"/>
      <c r="I1233" s="263"/>
      <c r="J1233" s="263"/>
      <c r="K1233" s="263"/>
      <c r="L1233" s="263"/>
      <c r="M1233" s="263"/>
      <c r="N1233" s="263"/>
      <c r="O1233" s="263"/>
    </row>
    <row r="1234" spans="1:15">
      <c r="A1234" s="273"/>
      <c r="C1234" s="275"/>
      <c r="D1234" s="275"/>
      <c r="E1234" s="263"/>
      <c r="F1234" s="263"/>
      <c r="G1234" s="264"/>
      <c r="H1234" s="263"/>
      <c r="I1234" s="263"/>
      <c r="J1234" s="263"/>
      <c r="K1234" s="263"/>
      <c r="L1234" s="263"/>
      <c r="M1234" s="263"/>
      <c r="N1234" s="263"/>
      <c r="O1234" s="263"/>
    </row>
    <row r="1235" spans="1:15">
      <c r="A1235" s="273"/>
      <c r="C1235" s="275"/>
      <c r="D1235" s="275"/>
      <c r="E1235" s="263"/>
      <c r="F1235" s="263"/>
      <c r="G1235" s="264"/>
      <c r="H1235" s="263"/>
      <c r="I1235" s="263"/>
      <c r="J1235" s="263"/>
      <c r="K1235" s="263"/>
      <c r="L1235" s="263"/>
      <c r="M1235" s="263"/>
      <c r="N1235" s="263"/>
      <c r="O1235" s="263"/>
    </row>
    <row r="1236" spans="1:15">
      <c r="A1236" s="273"/>
      <c r="C1236" s="275"/>
      <c r="D1236" s="275"/>
      <c r="E1236" s="263"/>
      <c r="F1236" s="263"/>
      <c r="G1236" s="264"/>
      <c r="H1236" s="263"/>
      <c r="I1236" s="263"/>
      <c r="J1236" s="263"/>
      <c r="K1236" s="263"/>
      <c r="L1236" s="263"/>
      <c r="M1236" s="263"/>
      <c r="N1236" s="263"/>
      <c r="O1236" s="263"/>
    </row>
    <row r="1237" spans="1:15">
      <c r="A1237" s="273"/>
      <c r="C1237" s="275"/>
      <c r="D1237" s="275"/>
      <c r="E1237" s="263"/>
      <c r="F1237" s="263"/>
      <c r="G1237" s="264"/>
      <c r="H1237" s="263"/>
      <c r="I1237" s="263"/>
      <c r="K1237" s="263"/>
      <c r="L1237" s="263"/>
      <c r="M1237" s="263"/>
      <c r="N1237" s="263"/>
      <c r="O1237" s="263"/>
    </row>
  </sheetData>
  <sheetProtection password="D52D" sheet="1" objects="1" scenarios="1" formatCells="0" selectLockedCells="1" sort="0" pivotTables="0"/>
  <mergeCells count="35">
    <mergeCell ref="D2:I2"/>
    <mergeCell ref="D3:I3"/>
    <mergeCell ref="G84:M84"/>
    <mergeCell ref="H91:J91"/>
    <mergeCell ref="H92:J92"/>
    <mergeCell ref="C91:F91"/>
    <mergeCell ref="C92:F92"/>
    <mergeCell ref="E13:M13"/>
    <mergeCell ref="G16:M16"/>
    <mergeCell ref="L2:O2"/>
    <mergeCell ref="L3:O3"/>
    <mergeCell ref="A6:O6"/>
    <mergeCell ref="H89:J89"/>
    <mergeCell ref="G25:M25"/>
    <mergeCell ref="H90:J90"/>
    <mergeCell ref="I272:M272"/>
    <mergeCell ref="E150:M150"/>
    <mergeCell ref="H147:I147"/>
    <mergeCell ref="K147:L147"/>
    <mergeCell ref="G105:M105"/>
    <mergeCell ref="I176:K176"/>
    <mergeCell ref="E252:H252"/>
    <mergeCell ref="E135:M135"/>
    <mergeCell ref="G235:M235"/>
    <mergeCell ref="F239:M239"/>
    <mergeCell ref="F111:M111"/>
    <mergeCell ref="C94:F94"/>
    <mergeCell ref="H108:M108"/>
    <mergeCell ref="C95:F95"/>
    <mergeCell ref="H95:J95"/>
    <mergeCell ref="C89:F89"/>
    <mergeCell ref="C90:F90"/>
    <mergeCell ref="H94:J94"/>
    <mergeCell ref="C93:F93"/>
    <mergeCell ref="H93:J93"/>
  </mergeCells>
  <pageMargins left="0.25" right="0.25" top="0.65" bottom="0.3" header="0.3" footer="0.3"/>
  <pageSetup paperSize="9" scale="81" firstPageNumber="0" fitToHeight="0" orientation="portrait" horizontalDpi="300" verticalDpi="300" r:id="rId1"/>
  <headerFooter alignWithMargins="0">
    <oddHeader>&amp;C&amp;"Calibri,Regular"&amp;11AGENCY PROCUREMENT COMPLIANCE AND PERFORMANCE INDICATORS (APCPI) 
QUESTIONNAIRE</oddHeader>
  </headerFooter>
  <rowBreaks count="2" manualBreakCount="2">
    <brk id="198" max="14" man="1"/>
    <brk id="267" max="14" man="1"/>
  </rowBreaks>
  <colBreaks count="1" manualBreakCount="1">
    <brk id="15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9"/>
  <sheetViews>
    <sheetView zoomScale="80" zoomScaleNormal="80" zoomScaleSheetLayoutView="55" workbookViewId="0"/>
  </sheetViews>
  <sheetFormatPr defaultColWidth="9.140625" defaultRowHeight="15.75"/>
  <cols>
    <col min="1" max="1" width="5" style="127" customWidth="1"/>
    <col min="2" max="2" width="69.7109375" style="197" customWidth="1"/>
    <col min="3" max="3" width="23.85546875" style="197" hidden="1" customWidth="1"/>
    <col min="4" max="4" width="37" style="127" customWidth="1"/>
    <col min="5" max="5" width="23.85546875" style="198" hidden="1" customWidth="1"/>
    <col min="6" max="6" width="37" style="127" customWidth="1"/>
    <col min="7" max="7" width="23.85546875" style="197" hidden="1" customWidth="1"/>
    <col min="8" max="8" width="37" style="127" customWidth="1"/>
    <col min="9" max="9" width="23.85546875" style="199" hidden="1" customWidth="1"/>
    <col min="10" max="10" width="37" style="127" customWidth="1"/>
    <col min="11" max="11" width="10.42578125" style="200" customWidth="1"/>
    <col min="12" max="12" width="9.140625" style="127" hidden="1" customWidth="1"/>
    <col min="13" max="16384" width="9.140625" style="127"/>
  </cols>
  <sheetData>
    <row r="1" spans="1:13">
      <c r="A1" s="126"/>
      <c r="B1" s="193"/>
      <c r="C1" s="193"/>
      <c r="D1" s="126"/>
      <c r="E1" s="194"/>
      <c r="F1" s="126"/>
      <c r="G1" s="193"/>
      <c r="H1" s="126"/>
      <c r="I1" s="195"/>
      <c r="J1" s="126"/>
      <c r="K1" s="196"/>
      <c r="L1" s="126"/>
      <c r="M1" s="126"/>
    </row>
    <row r="2" spans="1:13">
      <c r="A2" s="123" t="s">
        <v>77</v>
      </c>
      <c r="B2" s="124"/>
      <c r="C2" s="124"/>
      <c r="D2" s="123"/>
      <c r="E2" s="125"/>
      <c r="F2" s="123"/>
      <c r="G2" s="124"/>
      <c r="H2" s="123"/>
      <c r="I2" s="124"/>
      <c r="J2" s="123"/>
      <c r="K2" s="126"/>
      <c r="L2" s="126"/>
      <c r="M2" s="126"/>
    </row>
    <row r="3" spans="1:13">
      <c r="A3" s="123" t="s">
        <v>78</v>
      </c>
      <c r="B3" s="124"/>
      <c r="C3" s="124"/>
      <c r="D3" s="123"/>
      <c r="E3" s="125"/>
      <c r="F3" s="123"/>
      <c r="G3" s="124"/>
      <c r="H3" s="123"/>
      <c r="I3" s="124"/>
      <c r="J3" s="123"/>
      <c r="K3" s="123"/>
      <c r="L3" s="123"/>
      <c r="M3" s="126"/>
    </row>
    <row r="4" spans="1:13" s="133" customFormat="1">
      <c r="A4" s="128"/>
      <c r="B4" s="129"/>
      <c r="C4" s="129"/>
      <c r="D4" s="130"/>
      <c r="E4" s="131"/>
      <c r="F4" s="128"/>
      <c r="G4" s="132"/>
      <c r="H4" s="128"/>
      <c r="I4" s="129"/>
      <c r="J4" s="130"/>
      <c r="K4" s="85"/>
      <c r="L4" s="85"/>
      <c r="M4" s="83"/>
    </row>
    <row r="5" spans="1:13" ht="33.75" customHeight="1">
      <c r="A5" s="134" t="s">
        <v>79</v>
      </c>
      <c r="B5" s="134" t="s">
        <v>80</v>
      </c>
      <c r="C5" s="135" t="s">
        <v>81</v>
      </c>
      <c r="D5" s="135" t="s">
        <v>81</v>
      </c>
      <c r="E5" s="136" t="s">
        <v>82</v>
      </c>
      <c r="F5" s="136" t="s">
        <v>82</v>
      </c>
      <c r="G5" s="137" t="s">
        <v>83</v>
      </c>
      <c r="H5" s="137" t="s">
        <v>83</v>
      </c>
      <c r="I5" s="138" t="s">
        <v>84</v>
      </c>
      <c r="J5" s="138" t="s">
        <v>85</v>
      </c>
      <c r="K5" s="126"/>
      <c r="L5" s="126"/>
      <c r="M5" s="126"/>
    </row>
    <row r="6" spans="1:13">
      <c r="A6" s="139"/>
      <c r="B6" s="140"/>
      <c r="C6" s="135">
        <v>0</v>
      </c>
      <c r="D6" s="141">
        <v>0</v>
      </c>
      <c r="E6" s="136">
        <v>1</v>
      </c>
      <c r="F6" s="142">
        <v>1</v>
      </c>
      <c r="G6" s="137">
        <v>2</v>
      </c>
      <c r="H6" s="143">
        <v>2</v>
      </c>
      <c r="I6" s="138">
        <v>3</v>
      </c>
      <c r="J6" s="144">
        <v>3</v>
      </c>
      <c r="K6" s="126"/>
      <c r="L6" s="155" t="s">
        <v>86</v>
      </c>
      <c r="M6" s="126"/>
    </row>
    <row r="7" spans="1:13" s="133" customFormat="1">
      <c r="A7" s="145" t="s">
        <v>270</v>
      </c>
      <c r="B7" s="146"/>
      <c r="C7" s="146"/>
      <c r="D7" s="147"/>
      <c r="E7" s="148"/>
      <c r="F7" s="147"/>
      <c r="G7" s="146"/>
      <c r="H7" s="147"/>
      <c r="I7" s="146"/>
      <c r="J7" s="149"/>
      <c r="K7" s="83"/>
      <c r="L7" s="155" t="s">
        <v>87</v>
      </c>
      <c r="M7" s="83"/>
    </row>
    <row r="8" spans="1:13">
      <c r="A8" s="150" t="s">
        <v>271</v>
      </c>
      <c r="B8" s="151"/>
      <c r="C8" s="151"/>
      <c r="D8" s="152"/>
      <c r="E8" s="153"/>
      <c r="F8" s="152"/>
      <c r="G8" s="151"/>
      <c r="H8" s="152"/>
      <c r="I8" s="151"/>
      <c r="J8" s="154"/>
      <c r="K8" s="126"/>
      <c r="L8" s="155" t="s">
        <v>88</v>
      </c>
      <c r="M8" s="126"/>
    </row>
    <row r="9" spans="1:13" ht="31.5">
      <c r="A9" s="155">
        <v>1</v>
      </c>
      <c r="B9" s="156" t="s">
        <v>293</v>
      </c>
      <c r="C9" s="157"/>
      <c r="D9" s="158" t="s">
        <v>89</v>
      </c>
      <c r="E9" s="209">
        <v>0.7</v>
      </c>
      <c r="F9" s="158" t="s">
        <v>90</v>
      </c>
      <c r="G9" s="209">
        <v>0.81</v>
      </c>
      <c r="H9" s="158" t="s">
        <v>91</v>
      </c>
      <c r="I9" s="209">
        <v>0.91</v>
      </c>
      <c r="J9" s="158" t="s">
        <v>92</v>
      </c>
      <c r="K9" s="126"/>
      <c r="L9" s="126"/>
      <c r="M9" s="126"/>
    </row>
    <row r="10" spans="1:13" ht="31.5">
      <c r="A10" s="155">
        <v>2</v>
      </c>
      <c r="B10" s="156" t="s">
        <v>294</v>
      </c>
      <c r="C10" s="160"/>
      <c r="D10" s="161" t="s">
        <v>93</v>
      </c>
      <c r="E10" s="209">
        <v>0.2</v>
      </c>
      <c r="F10" s="158" t="s">
        <v>94</v>
      </c>
      <c r="G10" s="209">
        <v>0.4</v>
      </c>
      <c r="H10" s="158" t="s">
        <v>95</v>
      </c>
      <c r="I10" s="209">
        <v>0.5</v>
      </c>
      <c r="J10" s="158" t="s">
        <v>96</v>
      </c>
      <c r="K10" s="126"/>
      <c r="L10" s="155" t="s">
        <v>86</v>
      </c>
      <c r="M10" s="126"/>
    </row>
    <row r="11" spans="1:13">
      <c r="A11" s="162"/>
      <c r="B11" s="163"/>
      <c r="C11" s="164"/>
      <c r="D11" s="165"/>
      <c r="E11" s="210"/>
      <c r="F11" s="167"/>
      <c r="G11" s="210"/>
      <c r="H11" s="167"/>
      <c r="I11" s="210"/>
      <c r="J11" s="168"/>
      <c r="K11" s="126"/>
      <c r="L11" s="155" t="s">
        <v>97</v>
      </c>
      <c r="M11" s="126"/>
    </row>
    <row r="12" spans="1:13">
      <c r="A12" s="150" t="s">
        <v>220</v>
      </c>
      <c r="B12" s="151"/>
      <c r="C12" s="151"/>
      <c r="D12" s="152"/>
      <c r="E12" s="211"/>
      <c r="F12" s="152"/>
      <c r="G12" s="215"/>
      <c r="H12" s="152"/>
      <c r="I12" s="215"/>
      <c r="J12" s="154"/>
      <c r="K12" s="126"/>
      <c r="L12" s="155" t="s">
        <v>98</v>
      </c>
      <c r="M12" s="126"/>
    </row>
    <row r="13" spans="1:13" ht="31.5">
      <c r="A13" s="155">
        <v>3</v>
      </c>
      <c r="B13" s="156" t="s">
        <v>295</v>
      </c>
      <c r="C13" s="159"/>
      <c r="D13" s="169" t="s">
        <v>287</v>
      </c>
      <c r="E13" s="209">
        <v>7.0000000000000007E-2</v>
      </c>
      <c r="F13" s="155" t="s">
        <v>286</v>
      </c>
      <c r="G13" s="209">
        <v>5.9900000000000002E-2</v>
      </c>
      <c r="H13" s="155" t="s">
        <v>285</v>
      </c>
      <c r="I13" s="209">
        <v>0.04</v>
      </c>
      <c r="J13" s="155" t="s">
        <v>284</v>
      </c>
      <c r="K13" s="126"/>
      <c r="L13" s="155" t="s">
        <v>99</v>
      </c>
      <c r="M13" s="126"/>
    </row>
    <row r="14" spans="1:13" ht="31.5">
      <c r="A14" s="155">
        <f>A13+1</f>
        <v>4</v>
      </c>
      <c r="B14" s="156" t="s">
        <v>296</v>
      </c>
      <c r="C14" s="159"/>
      <c r="D14" s="169" t="s">
        <v>291</v>
      </c>
      <c r="E14" s="209">
        <v>0.15</v>
      </c>
      <c r="F14" s="155" t="s">
        <v>290</v>
      </c>
      <c r="G14" s="209">
        <v>0.1099</v>
      </c>
      <c r="H14" s="155" t="s">
        <v>289</v>
      </c>
      <c r="I14" s="209">
        <v>0.06</v>
      </c>
      <c r="J14" s="155" t="s">
        <v>288</v>
      </c>
      <c r="K14" s="126"/>
      <c r="L14" s="155" t="s">
        <v>88</v>
      </c>
      <c r="M14" s="126"/>
    </row>
    <row r="15" spans="1:13" ht="31.5">
      <c r="A15" s="155">
        <f>A14+1</f>
        <v>5</v>
      </c>
      <c r="B15" s="156" t="s">
        <v>292</v>
      </c>
      <c r="C15" s="159"/>
      <c r="D15" s="170" t="s">
        <v>100</v>
      </c>
      <c r="E15" s="209">
        <v>0.04</v>
      </c>
      <c r="F15" s="155" t="s">
        <v>101</v>
      </c>
      <c r="G15" s="209">
        <v>2.9899999999999999E-2</v>
      </c>
      <c r="H15" s="155" t="s">
        <v>102</v>
      </c>
      <c r="I15" s="209">
        <v>0.01</v>
      </c>
      <c r="J15" s="155" t="s">
        <v>103</v>
      </c>
      <c r="K15" s="126"/>
      <c r="L15" s="126"/>
      <c r="M15" s="126"/>
    </row>
    <row r="16" spans="1:13" ht="31.5">
      <c r="A16" s="155">
        <f>A15+1</f>
        <v>6</v>
      </c>
      <c r="B16" s="156" t="s">
        <v>297</v>
      </c>
      <c r="C16" s="159"/>
      <c r="D16" s="170" t="s">
        <v>100</v>
      </c>
      <c r="E16" s="209">
        <v>0.04</v>
      </c>
      <c r="F16" s="155" t="s">
        <v>101</v>
      </c>
      <c r="G16" s="209">
        <v>2.9899999999999999E-2</v>
      </c>
      <c r="H16" s="155" t="s">
        <v>102</v>
      </c>
      <c r="I16" s="209">
        <v>0.01</v>
      </c>
      <c r="J16" s="155" t="s">
        <v>103</v>
      </c>
      <c r="K16" s="126"/>
      <c r="L16" s="155" t="s">
        <v>104</v>
      </c>
      <c r="M16" s="126"/>
    </row>
    <row r="17" spans="1:13">
      <c r="A17" s="155">
        <f>A16+1</f>
        <v>7</v>
      </c>
      <c r="B17" s="97" t="s">
        <v>306</v>
      </c>
      <c r="C17" s="157" t="s">
        <v>86</v>
      </c>
      <c r="D17" s="155" t="s">
        <v>86</v>
      </c>
      <c r="E17" s="212"/>
      <c r="F17" s="155"/>
      <c r="G17" s="209"/>
      <c r="H17" s="155"/>
      <c r="I17" s="212" t="s">
        <v>87</v>
      </c>
      <c r="J17" s="155" t="s">
        <v>87</v>
      </c>
      <c r="K17" s="126"/>
      <c r="L17" s="155" t="s">
        <v>106</v>
      </c>
      <c r="M17" s="126"/>
    </row>
    <row r="18" spans="1:13">
      <c r="A18" s="155">
        <f>A17+1</f>
        <v>8</v>
      </c>
      <c r="B18" s="171" t="s">
        <v>298</v>
      </c>
      <c r="C18" s="157" t="s">
        <v>86</v>
      </c>
      <c r="D18" s="155" t="s">
        <v>86</v>
      </c>
      <c r="E18" s="212"/>
      <c r="F18" s="155"/>
      <c r="G18" s="209"/>
      <c r="H18" s="155"/>
      <c r="I18" s="212" t="s">
        <v>87</v>
      </c>
      <c r="J18" s="155" t="s">
        <v>87</v>
      </c>
      <c r="K18" s="126"/>
      <c r="L18" s="155" t="s">
        <v>106</v>
      </c>
      <c r="M18" s="126"/>
    </row>
    <row r="19" spans="1:13">
      <c r="A19" s="162"/>
      <c r="B19" s="172"/>
      <c r="C19" s="173"/>
      <c r="D19" s="174"/>
      <c r="E19" s="213"/>
      <c r="F19" s="174"/>
      <c r="G19" s="210"/>
      <c r="H19" s="174"/>
      <c r="I19" s="210"/>
      <c r="J19" s="175"/>
      <c r="K19" s="126"/>
      <c r="L19" s="350" t="s">
        <v>92</v>
      </c>
      <c r="M19" s="126"/>
    </row>
    <row r="20" spans="1:13">
      <c r="A20" s="150" t="s">
        <v>107</v>
      </c>
      <c r="B20" s="151"/>
      <c r="C20" s="151"/>
      <c r="D20" s="152"/>
      <c r="E20" s="211"/>
      <c r="F20" s="152"/>
      <c r="G20" s="215"/>
      <c r="H20" s="152"/>
      <c r="I20" s="215"/>
      <c r="J20" s="154"/>
      <c r="K20" s="126"/>
      <c r="L20" s="155" t="s">
        <v>88</v>
      </c>
      <c r="M20" s="126"/>
    </row>
    <row r="21" spans="1:13">
      <c r="A21" s="155">
        <v>9</v>
      </c>
      <c r="B21" s="176" t="s">
        <v>321</v>
      </c>
      <c r="C21" s="157"/>
      <c r="D21" s="155" t="s">
        <v>108</v>
      </c>
      <c r="E21" s="212">
        <v>3</v>
      </c>
      <c r="F21" s="177" t="s">
        <v>109</v>
      </c>
      <c r="G21" s="209">
        <v>4</v>
      </c>
      <c r="H21" s="177" t="s">
        <v>110</v>
      </c>
      <c r="I21" s="209">
        <v>6</v>
      </c>
      <c r="J21" s="177" t="s">
        <v>111</v>
      </c>
      <c r="K21" s="126"/>
      <c r="L21" s="126"/>
      <c r="M21" s="126"/>
    </row>
    <row r="22" spans="1:13">
      <c r="A22" s="155">
        <f>A21+1</f>
        <v>10</v>
      </c>
      <c r="B22" s="176" t="s">
        <v>322</v>
      </c>
      <c r="C22" s="157"/>
      <c r="D22" s="155" t="s">
        <v>112</v>
      </c>
      <c r="E22" s="212">
        <v>2</v>
      </c>
      <c r="F22" s="177" t="s">
        <v>113</v>
      </c>
      <c r="G22" s="209">
        <v>3</v>
      </c>
      <c r="H22" s="177" t="s">
        <v>114</v>
      </c>
      <c r="I22" s="209">
        <v>5</v>
      </c>
      <c r="J22" s="177" t="s">
        <v>115</v>
      </c>
      <c r="K22" s="126"/>
      <c r="L22" s="155" t="s">
        <v>116</v>
      </c>
      <c r="M22" s="126"/>
    </row>
    <row r="23" spans="1:13">
      <c r="A23" s="155">
        <f>A22+1</f>
        <v>11</v>
      </c>
      <c r="B23" s="156" t="s">
        <v>323</v>
      </c>
      <c r="C23" s="157"/>
      <c r="D23" s="155" t="s">
        <v>117</v>
      </c>
      <c r="E23" s="212">
        <v>1</v>
      </c>
      <c r="F23" s="177" t="s">
        <v>118</v>
      </c>
      <c r="G23" s="209">
        <v>2</v>
      </c>
      <c r="H23" s="177" t="s">
        <v>113</v>
      </c>
      <c r="I23" s="209">
        <v>3</v>
      </c>
      <c r="J23" s="177" t="s">
        <v>119</v>
      </c>
      <c r="K23" s="126"/>
      <c r="L23" s="155" t="s">
        <v>120</v>
      </c>
      <c r="M23" s="126"/>
    </row>
    <row r="24" spans="1:13" s="133" customFormat="1" ht="31.5">
      <c r="A24" s="155">
        <f>A23+1</f>
        <v>12</v>
      </c>
      <c r="B24" s="156" t="s">
        <v>324</v>
      </c>
      <c r="C24" s="157" t="s">
        <v>86</v>
      </c>
      <c r="D24" s="155" t="s">
        <v>86</v>
      </c>
      <c r="E24" s="212" t="s">
        <v>97</v>
      </c>
      <c r="F24" s="155" t="s">
        <v>97</v>
      </c>
      <c r="G24" s="212" t="s">
        <v>98</v>
      </c>
      <c r="H24" s="155" t="s">
        <v>98</v>
      </c>
      <c r="I24" s="212" t="s">
        <v>99</v>
      </c>
      <c r="J24" s="155" t="s">
        <v>99</v>
      </c>
      <c r="K24" s="83"/>
      <c r="L24" s="155" t="s">
        <v>121</v>
      </c>
      <c r="M24" s="83"/>
    </row>
    <row r="25" spans="1:13" s="133" customFormat="1" ht="31.5">
      <c r="A25" s="162">
        <v>13</v>
      </c>
      <c r="B25" s="156" t="s">
        <v>325</v>
      </c>
      <c r="C25" s="157" t="s">
        <v>86</v>
      </c>
      <c r="D25" s="155" t="s">
        <v>86</v>
      </c>
      <c r="E25" s="212" t="s">
        <v>97</v>
      </c>
      <c r="F25" s="155" t="s">
        <v>97</v>
      </c>
      <c r="G25" s="212" t="s">
        <v>98</v>
      </c>
      <c r="H25" s="155" t="s">
        <v>98</v>
      </c>
      <c r="I25" s="212" t="s">
        <v>99</v>
      </c>
      <c r="J25" s="155" t="s">
        <v>99</v>
      </c>
      <c r="K25" s="83"/>
      <c r="L25" s="155"/>
      <c r="M25" s="83"/>
    </row>
    <row r="26" spans="1:13" s="133" customFormat="1">
      <c r="A26" s="162"/>
      <c r="B26" s="163"/>
      <c r="C26" s="173"/>
      <c r="D26" s="174"/>
      <c r="E26" s="213"/>
      <c r="F26" s="174"/>
      <c r="G26" s="210"/>
      <c r="H26" s="174"/>
      <c r="I26" s="210"/>
      <c r="J26" s="175"/>
      <c r="K26" s="83"/>
      <c r="L26" s="155" t="s">
        <v>122</v>
      </c>
      <c r="M26" s="83"/>
    </row>
    <row r="27" spans="1:13" s="133" customFormat="1">
      <c r="A27" s="162"/>
      <c r="B27" s="163"/>
      <c r="C27" s="173"/>
      <c r="D27" s="174"/>
      <c r="E27" s="213"/>
      <c r="F27" s="174"/>
      <c r="G27" s="210"/>
      <c r="H27" s="174"/>
      <c r="I27" s="210"/>
      <c r="J27" s="175"/>
      <c r="K27" s="83"/>
      <c r="L27" s="155" t="s">
        <v>88</v>
      </c>
      <c r="M27" s="83"/>
    </row>
    <row r="28" spans="1:13" s="133" customFormat="1">
      <c r="A28" s="145" t="s">
        <v>123</v>
      </c>
      <c r="B28" s="146"/>
      <c r="C28" s="146"/>
      <c r="D28" s="147"/>
      <c r="E28" s="214"/>
      <c r="F28" s="147"/>
      <c r="G28" s="216"/>
      <c r="H28" s="147"/>
      <c r="I28" s="216"/>
      <c r="J28" s="149"/>
      <c r="K28" s="83"/>
      <c r="L28" s="126"/>
      <c r="M28" s="83"/>
    </row>
    <row r="29" spans="1:13">
      <c r="A29" s="150" t="s">
        <v>124</v>
      </c>
      <c r="B29" s="151"/>
      <c r="C29" s="151"/>
      <c r="D29" s="152"/>
      <c r="E29" s="211"/>
      <c r="F29" s="152"/>
      <c r="G29" s="215"/>
      <c r="H29" s="152"/>
      <c r="I29" s="215"/>
      <c r="J29" s="154"/>
      <c r="K29" s="126"/>
      <c r="L29" s="155" t="s">
        <v>125</v>
      </c>
      <c r="M29" s="126"/>
    </row>
    <row r="30" spans="1:13" ht="31.5">
      <c r="A30" s="155">
        <v>14</v>
      </c>
      <c r="B30" s="156" t="s">
        <v>334</v>
      </c>
      <c r="C30" s="157" t="s">
        <v>86</v>
      </c>
      <c r="D30" s="155" t="s">
        <v>86</v>
      </c>
      <c r="E30" s="212" t="s">
        <v>97</v>
      </c>
      <c r="F30" s="155" t="s">
        <v>97</v>
      </c>
      <c r="G30" s="212" t="s">
        <v>98</v>
      </c>
      <c r="H30" s="155" t="s">
        <v>98</v>
      </c>
      <c r="I30" s="212" t="s">
        <v>99</v>
      </c>
      <c r="J30" s="155" t="s">
        <v>99</v>
      </c>
      <c r="K30" s="126"/>
      <c r="L30" s="155" t="s">
        <v>126</v>
      </c>
      <c r="M30" s="126"/>
    </row>
    <row r="31" spans="1:13" ht="31.5">
      <c r="A31" s="155">
        <v>15</v>
      </c>
      <c r="B31" s="156" t="s">
        <v>335</v>
      </c>
      <c r="C31" s="157" t="s">
        <v>86</v>
      </c>
      <c r="D31" s="155" t="s">
        <v>86</v>
      </c>
      <c r="E31" s="212" t="s">
        <v>97</v>
      </c>
      <c r="F31" s="155" t="s">
        <v>97</v>
      </c>
      <c r="G31" s="212" t="s">
        <v>98</v>
      </c>
      <c r="H31" s="155" t="s">
        <v>98</v>
      </c>
      <c r="I31" s="212" t="s">
        <v>99</v>
      </c>
      <c r="J31" s="155" t="s">
        <v>99</v>
      </c>
      <c r="K31" s="126"/>
      <c r="L31" s="155" t="s">
        <v>127</v>
      </c>
      <c r="M31" s="126"/>
    </row>
    <row r="32" spans="1:13">
      <c r="A32" s="162"/>
      <c r="B32" s="163"/>
      <c r="C32" s="173"/>
      <c r="D32" s="174"/>
      <c r="E32" s="213"/>
      <c r="F32" s="174"/>
      <c r="G32" s="210"/>
      <c r="H32" s="174"/>
      <c r="I32" s="210"/>
      <c r="J32" s="175"/>
      <c r="K32" s="126"/>
      <c r="L32" s="155" t="s">
        <v>128</v>
      </c>
      <c r="M32" s="126"/>
    </row>
    <row r="33" spans="1:13">
      <c r="A33" s="150" t="s">
        <v>129</v>
      </c>
      <c r="B33" s="151"/>
      <c r="C33" s="151"/>
      <c r="D33" s="152"/>
      <c r="E33" s="211"/>
      <c r="F33" s="152"/>
      <c r="G33" s="215"/>
      <c r="H33" s="152"/>
      <c r="I33" s="215"/>
      <c r="J33" s="154"/>
      <c r="K33" s="126"/>
      <c r="L33" s="155" t="s">
        <v>88</v>
      </c>
      <c r="M33" s="126"/>
    </row>
    <row r="34" spans="1:13">
      <c r="A34" s="155">
        <v>16</v>
      </c>
      <c r="B34" s="156" t="s">
        <v>337</v>
      </c>
      <c r="C34" s="157" t="s">
        <v>86</v>
      </c>
      <c r="D34" s="155" t="s">
        <v>86</v>
      </c>
      <c r="E34" s="212"/>
      <c r="F34" s="155"/>
      <c r="G34" s="209"/>
      <c r="H34" s="155"/>
      <c r="I34" s="212" t="s">
        <v>87</v>
      </c>
      <c r="J34" s="155" t="s">
        <v>87</v>
      </c>
      <c r="K34" s="126"/>
      <c r="L34" s="126"/>
      <c r="M34" s="126"/>
    </row>
    <row r="35" spans="1:13" ht="47.25">
      <c r="A35" s="155">
        <v>17</v>
      </c>
      <c r="B35" s="156" t="s">
        <v>341</v>
      </c>
      <c r="C35" s="157" t="s">
        <v>86</v>
      </c>
      <c r="D35" s="155" t="s">
        <v>86</v>
      </c>
      <c r="E35" s="212" t="s">
        <v>97</v>
      </c>
      <c r="F35" s="155" t="s">
        <v>97</v>
      </c>
      <c r="G35" s="212" t="s">
        <v>98</v>
      </c>
      <c r="H35" s="155" t="s">
        <v>98</v>
      </c>
      <c r="I35" s="212" t="s">
        <v>99</v>
      </c>
      <c r="J35" s="155" t="s">
        <v>99</v>
      </c>
      <c r="K35" s="126"/>
      <c r="L35" s="126"/>
      <c r="M35" s="126"/>
    </row>
    <row r="36" spans="1:13" ht="31.5">
      <c r="A36" s="155">
        <v>18</v>
      </c>
      <c r="B36" s="156" t="s">
        <v>351</v>
      </c>
      <c r="C36" s="157" t="s">
        <v>86</v>
      </c>
      <c r="D36" s="155" t="s">
        <v>86</v>
      </c>
      <c r="E36" s="212"/>
      <c r="F36" s="155"/>
      <c r="G36" s="209"/>
      <c r="H36" s="155"/>
      <c r="I36" s="212" t="s">
        <v>87</v>
      </c>
      <c r="J36" s="155" t="s">
        <v>87</v>
      </c>
      <c r="K36" s="126"/>
      <c r="L36" s="126"/>
      <c r="M36" s="126"/>
    </row>
    <row r="37" spans="1:13">
      <c r="A37" s="162"/>
      <c r="B37" s="163"/>
      <c r="C37" s="173"/>
      <c r="D37" s="174"/>
      <c r="E37" s="213"/>
      <c r="F37" s="174"/>
      <c r="G37" s="210"/>
      <c r="H37" s="174"/>
      <c r="I37" s="213"/>
      <c r="J37" s="175"/>
      <c r="K37" s="126"/>
      <c r="L37" s="126"/>
      <c r="M37" s="126"/>
    </row>
    <row r="38" spans="1:13">
      <c r="A38" s="162"/>
      <c r="B38" s="163"/>
      <c r="C38" s="173"/>
      <c r="D38" s="174"/>
      <c r="E38" s="213"/>
      <c r="F38" s="174"/>
      <c r="G38" s="210"/>
      <c r="H38" s="174"/>
      <c r="I38" s="213"/>
      <c r="J38" s="175"/>
      <c r="K38" s="126"/>
      <c r="L38" s="126"/>
      <c r="M38" s="126"/>
    </row>
    <row r="39" spans="1:13">
      <c r="A39" s="150" t="s">
        <v>357</v>
      </c>
      <c r="B39" s="151"/>
      <c r="C39" s="151"/>
      <c r="D39" s="152"/>
      <c r="E39" s="211"/>
      <c r="F39" s="152"/>
      <c r="G39" s="215"/>
      <c r="H39" s="152"/>
      <c r="I39" s="215"/>
      <c r="J39" s="154"/>
      <c r="K39" s="126"/>
      <c r="L39" s="126"/>
      <c r="M39" s="126"/>
    </row>
    <row r="40" spans="1:13" ht="31.5">
      <c r="A40" s="155">
        <v>19</v>
      </c>
      <c r="B40" s="156" t="s">
        <v>359</v>
      </c>
      <c r="C40" s="159"/>
      <c r="D40" s="178" t="s">
        <v>130</v>
      </c>
      <c r="E40" s="209">
        <v>0.71</v>
      </c>
      <c r="F40" s="155" t="s">
        <v>131</v>
      </c>
      <c r="G40" s="209">
        <v>0.81</v>
      </c>
      <c r="H40" s="155" t="s">
        <v>91</v>
      </c>
      <c r="I40" s="209">
        <v>0.91</v>
      </c>
      <c r="J40" s="179" t="s">
        <v>132</v>
      </c>
      <c r="K40" s="126"/>
      <c r="L40" s="126"/>
      <c r="M40" s="126"/>
    </row>
    <row r="41" spans="1:13" ht="31.5">
      <c r="A41" s="155">
        <v>20</v>
      </c>
      <c r="B41" s="171" t="s">
        <v>360</v>
      </c>
      <c r="C41" s="157"/>
      <c r="D41" s="155" t="s">
        <v>93</v>
      </c>
      <c r="E41" s="209">
        <v>0.2</v>
      </c>
      <c r="F41" s="155" t="s">
        <v>133</v>
      </c>
      <c r="G41" s="209">
        <v>0.51</v>
      </c>
      <c r="H41" s="155" t="s">
        <v>134</v>
      </c>
      <c r="I41" s="209">
        <v>0.8</v>
      </c>
      <c r="J41" s="180" t="s">
        <v>135</v>
      </c>
      <c r="K41" s="126"/>
      <c r="L41" s="126"/>
      <c r="M41" s="126"/>
    </row>
    <row r="42" spans="1:13" s="133" customFormat="1" ht="31.5">
      <c r="A42" s="155">
        <f>+A41+1</f>
        <v>21</v>
      </c>
      <c r="B42" s="171" t="s">
        <v>363</v>
      </c>
      <c r="C42" s="157"/>
      <c r="D42" s="155" t="s">
        <v>93</v>
      </c>
      <c r="E42" s="209">
        <v>0.2</v>
      </c>
      <c r="F42" s="155" t="s">
        <v>136</v>
      </c>
      <c r="G42" s="209">
        <v>0.51</v>
      </c>
      <c r="H42" s="155" t="s">
        <v>134</v>
      </c>
      <c r="I42" s="209">
        <v>0.8</v>
      </c>
      <c r="J42" s="180" t="s">
        <v>135</v>
      </c>
      <c r="K42" s="83"/>
      <c r="L42" s="83"/>
      <c r="M42" s="83"/>
    </row>
    <row r="43" spans="1:13" s="133" customFormat="1">
      <c r="A43" s="162"/>
      <c r="B43" s="172"/>
      <c r="C43" s="173"/>
      <c r="D43" s="174"/>
      <c r="E43" s="210"/>
      <c r="F43" s="174"/>
      <c r="G43" s="210"/>
      <c r="H43" s="174"/>
      <c r="I43" s="210"/>
      <c r="J43" s="181"/>
      <c r="K43" s="83"/>
      <c r="L43" s="83"/>
      <c r="M43" s="83"/>
    </row>
    <row r="44" spans="1:13">
      <c r="A44" s="150" t="s">
        <v>137</v>
      </c>
      <c r="B44" s="151"/>
      <c r="C44" s="151"/>
      <c r="D44" s="152"/>
      <c r="E44" s="211"/>
      <c r="F44" s="152"/>
      <c r="G44" s="215"/>
      <c r="H44" s="152"/>
      <c r="I44" s="215"/>
      <c r="J44" s="154"/>
      <c r="K44" s="126"/>
      <c r="L44" s="126"/>
      <c r="M44" s="126"/>
    </row>
    <row r="45" spans="1:13" s="133" customFormat="1" ht="31.5">
      <c r="A45" s="155">
        <v>22</v>
      </c>
      <c r="B45" s="171" t="s">
        <v>365</v>
      </c>
      <c r="C45" s="157" t="s">
        <v>86</v>
      </c>
      <c r="D45" s="155" t="s">
        <v>86</v>
      </c>
      <c r="E45" s="212" t="s">
        <v>97</v>
      </c>
      <c r="F45" s="155" t="s">
        <v>97</v>
      </c>
      <c r="G45" s="212" t="s">
        <v>98</v>
      </c>
      <c r="H45" s="155" t="s">
        <v>98</v>
      </c>
      <c r="I45" s="212" t="s">
        <v>99</v>
      </c>
      <c r="J45" s="155" t="s">
        <v>99</v>
      </c>
      <c r="K45" s="83"/>
      <c r="L45" s="83"/>
      <c r="M45" s="83"/>
    </row>
    <row r="46" spans="1:13" s="182" customFormat="1" ht="47.25">
      <c r="A46" s="157">
        <v>23</v>
      </c>
      <c r="B46" s="156" t="s">
        <v>367</v>
      </c>
      <c r="C46" s="157" t="s">
        <v>86</v>
      </c>
      <c r="D46" s="155" t="s">
        <v>86</v>
      </c>
      <c r="E46" s="212" t="s">
        <v>97</v>
      </c>
      <c r="F46" s="155" t="s">
        <v>97</v>
      </c>
      <c r="G46" s="212" t="s">
        <v>98</v>
      </c>
      <c r="H46" s="155" t="s">
        <v>98</v>
      </c>
      <c r="I46" s="212" t="s">
        <v>99</v>
      </c>
      <c r="J46" s="155" t="s">
        <v>99</v>
      </c>
      <c r="K46" s="86"/>
      <c r="L46" s="86"/>
      <c r="M46" s="86"/>
    </row>
    <row r="47" spans="1:13" s="182" customFormat="1">
      <c r="A47" s="183"/>
      <c r="B47" s="163"/>
      <c r="C47" s="173"/>
      <c r="D47" s="174"/>
      <c r="E47" s="213"/>
      <c r="F47" s="174"/>
      <c r="G47" s="210"/>
      <c r="H47" s="174"/>
      <c r="I47" s="210"/>
      <c r="J47" s="175"/>
      <c r="K47" s="86"/>
      <c r="L47" s="86"/>
      <c r="M47" s="86"/>
    </row>
    <row r="48" spans="1:13" s="182" customFormat="1">
      <c r="A48" s="183"/>
      <c r="B48" s="163"/>
      <c r="C48" s="173"/>
      <c r="D48" s="174"/>
      <c r="E48" s="213"/>
      <c r="F48" s="174"/>
      <c r="G48" s="210"/>
      <c r="H48" s="174"/>
      <c r="I48" s="210"/>
      <c r="J48" s="175"/>
      <c r="K48" s="86"/>
      <c r="L48" s="86"/>
      <c r="M48" s="86"/>
    </row>
    <row r="49" spans="1:13" s="185" customFormat="1">
      <c r="A49" s="145" t="s">
        <v>138</v>
      </c>
      <c r="B49" s="146"/>
      <c r="C49" s="146"/>
      <c r="D49" s="147"/>
      <c r="E49" s="214"/>
      <c r="F49" s="147"/>
      <c r="G49" s="216"/>
      <c r="H49" s="147"/>
      <c r="I49" s="216"/>
      <c r="J49" s="149"/>
      <c r="K49" s="184"/>
      <c r="L49" s="184"/>
      <c r="M49" s="184"/>
    </row>
    <row r="50" spans="1:13">
      <c r="A50" s="150" t="s">
        <v>231</v>
      </c>
      <c r="B50" s="151"/>
      <c r="C50" s="151"/>
      <c r="D50" s="152"/>
      <c r="E50" s="211"/>
      <c r="F50" s="152"/>
      <c r="G50" s="215"/>
      <c r="H50" s="152"/>
      <c r="I50" s="215"/>
      <c r="J50" s="154"/>
      <c r="K50" s="126"/>
      <c r="L50" s="126"/>
      <c r="M50" s="126"/>
    </row>
    <row r="51" spans="1:13" s="133" customFormat="1" ht="31.5">
      <c r="A51" s="155">
        <v>24</v>
      </c>
      <c r="B51" s="156" t="s">
        <v>369</v>
      </c>
      <c r="C51" s="159">
        <v>1</v>
      </c>
      <c r="D51" s="232" t="s">
        <v>139</v>
      </c>
      <c r="E51" s="209">
        <v>0.4</v>
      </c>
      <c r="F51" s="155" t="s">
        <v>140</v>
      </c>
      <c r="G51" s="209">
        <v>0.61</v>
      </c>
      <c r="H51" s="155" t="s">
        <v>141</v>
      </c>
      <c r="I51" s="209">
        <v>0.8</v>
      </c>
      <c r="J51" s="155" t="s">
        <v>135</v>
      </c>
      <c r="K51" s="83"/>
      <c r="L51" s="83"/>
      <c r="M51" s="83"/>
    </row>
    <row r="52" spans="1:13" s="133" customFormat="1" ht="31.5">
      <c r="A52" s="155">
        <v>25</v>
      </c>
      <c r="B52" s="156" t="s">
        <v>370</v>
      </c>
      <c r="C52" s="159"/>
      <c r="D52" s="155" t="s">
        <v>142</v>
      </c>
      <c r="E52" s="209">
        <v>0.9</v>
      </c>
      <c r="F52" s="155" t="s">
        <v>143</v>
      </c>
      <c r="G52" s="209">
        <v>0.93</v>
      </c>
      <c r="H52" s="155" t="s">
        <v>144</v>
      </c>
      <c r="I52" s="209">
        <v>0.95</v>
      </c>
      <c r="J52" s="155" t="s">
        <v>145</v>
      </c>
      <c r="K52" s="83"/>
      <c r="L52" s="83"/>
      <c r="M52" s="83"/>
    </row>
    <row r="53" spans="1:13" ht="31.5">
      <c r="A53" s="155">
        <v>26</v>
      </c>
      <c r="B53" s="186" t="s">
        <v>373</v>
      </c>
      <c r="C53" s="157" t="s">
        <v>86</v>
      </c>
      <c r="D53" s="155" t="s">
        <v>86</v>
      </c>
      <c r="E53" s="212" t="s">
        <v>97</v>
      </c>
      <c r="F53" s="155" t="s">
        <v>97</v>
      </c>
      <c r="G53" s="212" t="s">
        <v>98</v>
      </c>
      <c r="H53" s="155" t="s">
        <v>98</v>
      </c>
      <c r="I53" s="212" t="s">
        <v>99</v>
      </c>
      <c r="J53" s="155" t="s">
        <v>99</v>
      </c>
      <c r="K53" s="126"/>
      <c r="L53" s="126"/>
      <c r="M53" s="126"/>
    </row>
    <row r="54" spans="1:13">
      <c r="A54" s="162"/>
      <c r="B54" s="187"/>
      <c r="C54" s="166"/>
      <c r="D54" s="174"/>
      <c r="E54" s="210"/>
      <c r="F54" s="174"/>
      <c r="G54" s="210"/>
      <c r="H54" s="174"/>
      <c r="I54" s="210"/>
      <c r="J54" s="175"/>
      <c r="K54" s="126"/>
      <c r="L54" s="126"/>
      <c r="M54" s="126"/>
    </row>
    <row r="55" spans="1:13" s="189" customFormat="1">
      <c r="A55" s="150" t="s">
        <v>234</v>
      </c>
      <c r="B55" s="151"/>
      <c r="C55" s="151"/>
      <c r="D55" s="152"/>
      <c r="E55" s="211"/>
      <c r="F55" s="152"/>
      <c r="G55" s="215"/>
      <c r="H55" s="152"/>
      <c r="I55" s="215"/>
      <c r="J55" s="154"/>
      <c r="K55" s="188"/>
      <c r="L55" s="188"/>
      <c r="M55" s="188"/>
    </row>
    <row r="56" spans="1:13" ht="31.5">
      <c r="A56" s="155">
        <v>27</v>
      </c>
      <c r="B56" s="156" t="s">
        <v>382</v>
      </c>
      <c r="C56" s="157"/>
      <c r="D56" s="155" t="s">
        <v>142</v>
      </c>
      <c r="E56" s="209">
        <v>0.9</v>
      </c>
      <c r="F56" s="155" t="s">
        <v>146</v>
      </c>
      <c r="G56" s="209">
        <v>0.96</v>
      </c>
      <c r="H56" s="155" t="s">
        <v>147</v>
      </c>
      <c r="I56" s="209">
        <v>1</v>
      </c>
      <c r="J56" s="180">
        <v>1</v>
      </c>
      <c r="K56" s="126"/>
      <c r="L56" s="126"/>
      <c r="M56" s="126"/>
    </row>
    <row r="57" spans="1:13" ht="31.5">
      <c r="A57" s="155">
        <v>28</v>
      </c>
      <c r="B57" s="156" t="s">
        <v>383</v>
      </c>
      <c r="C57" s="157"/>
      <c r="D57" s="155" t="s">
        <v>142</v>
      </c>
      <c r="E57" s="209">
        <v>0.9</v>
      </c>
      <c r="F57" s="155" t="s">
        <v>146</v>
      </c>
      <c r="G57" s="209">
        <v>0.96</v>
      </c>
      <c r="H57" s="155" t="s">
        <v>147</v>
      </c>
      <c r="I57" s="209">
        <v>1</v>
      </c>
      <c r="J57" s="180">
        <v>1</v>
      </c>
      <c r="K57" s="126"/>
      <c r="L57" s="126"/>
      <c r="M57" s="126"/>
    </row>
    <row r="58" spans="1:13" ht="31.5">
      <c r="A58" s="155">
        <v>29</v>
      </c>
      <c r="B58" s="156" t="s">
        <v>384</v>
      </c>
      <c r="C58" s="157"/>
      <c r="D58" s="155" t="s">
        <v>142</v>
      </c>
      <c r="E58" s="209">
        <v>0.9</v>
      </c>
      <c r="F58" s="155" t="s">
        <v>146</v>
      </c>
      <c r="G58" s="209">
        <v>0.96</v>
      </c>
      <c r="H58" s="155" t="s">
        <v>147</v>
      </c>
      <c r="I58" s="209">
        <v>1</v>
      </c>
      <c r="J58" s="180">
        <v>1</v>
      </c>
      <c r="K58" s="126"/>
      <c r="L58" s="126"/>
      <c r="M58" s="126"/>
    </row>
    <row r="59" spans="1:13">
      <c r="A59" s="162"/>
      <c r="B59" s="163"/>
      <c r="C59" s="173"/>
      <c r="D59" s="174"/>
      <c r="E59" s="210"/>
      <c r="F59" s="174"/>
      <c r="G59" s="210"/>
      <c r="H59" s="174"/>
      <c r="I59" s="210"/>
      <c r="J59" s="181"/>
      <c r="K59" s="126"/>
      <c r="L59" s="126"/>
      <c r="M59" s="126"/>
    </row>
    <row r="60" spans="1:13">
      <c r="A60" s="150" t="s">
        <v>148</v>
      </c>
      <c r="B60" s="151"/>
      <c r="C60" s="151"/>
      <c r="D60" s="152"/>
      <c r="E60" s="211"/>
      <c r="F60" s="152"/>
      <c r="G60" s="215"/>
      <c r="H60" s="152"/>
      <c r="I60" s="215"/>
      <c r="J60" s="154"/>
      <c r="K60" s="126"/>
      <c r="L60" s="126"/>
      <c r="M60" s="126"/>
    </row>
    <row r="61" spans="1:13" ht="31.5">
      <c r="A61" s="155">
        <v>30</v>
      </c>
      <c r="B61" s="156" t="s">
        <v>395</v>
      </c>
      <c r="C61" s="157" t="s">
        <v>86</v>
      </c>
      <c r="D61" s="155" t="s">
        <v>86</v>
      </c>
      <c r="E61" s="212" t="s">
        <v>97</v>
      </c>
      <c r="F61" s="155" t="s">
        <v>97</v>
      </c>
      <c r="G61" s="212" t="s">
        <v>98</v>
      </c>
      <c r="H61" s="155" t="s">
        <v>98</v>
      </c>
      <c r="I61" s="212" t="s">
        <v>99</v>
      </c>
      <c r="J61" s="155" t="s">
        <v>99</v>
      </c>
      <c r="K61" s="126"/>
      <c r="L61" s="126"/>
      <c r="M61" s="126"/>
    </row>
    <row r="62" spans="1:13" ht="31.5">
      <c r="A62" s="190">
        <v>31</v>
      </c>
      <c r="B62" s="186" t="s">
        <v>402</v>
      </c>
      <c r="C62" s="157"/>
      <c r="D62" s="155" t="s">
        <v>104</v>
      </c>
      <c r="E62" s="212">
        <v>0.6</v>
      </c>
      <c r="F62" s="155" t="s">
        <v>105</v>
      </c>
      <c r="G62" s="212">
        <v>0.76</v>
      </c>
      <c r="H62" s="155" t="s">
        <v>409</v>
      </c>
      <c r="I62" s="209">
        <v>0.91</v>
      </c>
      <c r="J62" s="155" t="s">
        <v>149</v>
      </c>
      <c r="K62" s="126"/>
      <c r="L62" s="126"/>
      <c r="M62" s="126"/>
    </row>
    <row r="63" spans="1:13" s="133" customFormat="1" ht="49.5" customHeight="1">
      <c r="A63" s="155">
        <f>A62+1</f>
        <v>32</v>
      </c>
      <c r="B63" s="186" t="s">
        <v>410</v>
      </c>
      <c r="C63" s="157" t="s">
        <v>86</v>
      </c>
      <c r="D63" s="155" t="s">
        <v>86</v>
      </c>
      <c r="E63" s="212"/>
      <c r="F63" s="155"/>
      <c r="G63" s="209"/>
      <c r="H63" s="155"/>
      <c r="I63" s="212" t="s">
        <v>87</v>
      </c>
      <c r="J63" s="155" t="s">
        <v>87</v>
      </c>
      <c r="K63" s="83"/>
      <c r="L63" s="83"/>
      <c r="M63" s="83"/>
    </row>
    <row r="64" spans="1:13" s="133" customFormat="1">
      <c r="A64" s="155"/>
      <c r="B64" s="186"/>
      <c r="C64" s="173"/>
      <c r="D64" s="162"/>
      <c r="E64" s="213"/>
      <c r="F64" s="174"/>
      <c r="G64" s="210"/>
      <c r="H64" s="174"/>
      <c r="I64" s="210"/>
      <c r="J64" s="175"/>
      <c r="K64" s="83"/>
      <c r="L64" s="83"/>
      <c r="M64" s="83"/>
    </row>
    <row r="65" spans="1:13" s="133" customFormat="1">
      <c r="A65" s="191" t="s">
        <v>150</v>
      </c>
      <c r="B65" s="186"/>
      <c r="C65" s="146"/>
      <c r="D65" s="145"/>
      <c r="E65" s="214"/>
      <c r="F65" s="147"/>
      <c r="G65" s="216"/>
      <c r="H65" s="147"/>
      <c r="I65" s="216"/>
      <c r="J65" s="149"/>
      <c r="K65" s="83"/>
      <c r="L65" s="83"/>
      <c r="M65" s="83"/>
    </row>
    <row r="66" spans="1:13" s="133" customFormat="1" ht="31.5">
      <c r="A66" s="155">
        <v>33</v>
      </c>
      <c r="B66" s="186" t="s">
        <v>415</v>
      </c>
      <c r="C66" s="157" t="s">
        <v>86</v>
      </c>
      <c r="D66" s="155" t="s">
        <v>86</v>
      </c>
      <c r="E66" s="212" t="s">
        <v>97</v>
      </c>
      <c r="F66" s="155" t="s">
        <v>97</v>
      </c>
      <c r="G66" s="212" t="s">
        <v>98</v>
      </c>
      <c r="H66" s="155" t="s">
        <v>98</v>
      </c>
      <c r="I66" s="212" t="s">
        <v>99</v>
      </c>
      <c r="J66" s="155" t="s">
        <v>99</v>
      </c>
      <c r="K66" s="83"/>
      <c r="L66" s="83"/>
      <c r="M66" s="83"/>
    </row>
    <row r="67" spans="1:13" s="133" customFormat="1" ht="47.25">
      <c r="A67" s="155">
        <f>A66+1</f>
        <v>34</v>
      </c>
      <c r="B67" s="186" t="s">
        <v>419</v>
      </c>
      <c r="C67" s="157" t="s">
        <v>86</v>
      </c>
      <c r="D67" s="155" t="s">
        <v>86</v>
      </c>
      <c r="E67" s="212" t="s">
        <v>97</v>
      </c>
      <c r="F67" s="155" t="s">
        <v>97</v>
      </c>
      <c r="G67" s="212" t="s">
        <v>98</v>
      </c>
      <c r="H67" s="155" t="s">
        <v>98</v>
      </c>
      <c r="I67" s="212" t="s">
        <v>99</v>
      </c>
      <c r="J67" s="155" t="s">
        <v>99</v>
      </c>
      <c r="K67" s="83"/>
      <c r="L67" s="83"/>
      <c r="M67" s="83"/>
    </row>
    <row r="68" spans="1:13" s="133" customFormat="1">
      <c r="A68" s="162"/>
      <c r="B68" s="187"/>
      <c r="C68" s="173"/>
      <c r="D68" s="174"/>
      <c r="E68" s="213"/>
      <c r="F68" s="174"/>
      <c r="G68" s="210"/>
      <c r="H68" s="174"/>
      <c r="I68" s="210"/>
      <c r="J68" s="175"/>
      <c r="K68" s="83"/>
      <c r="L68" s="83"/>
      <c r="M68" s="83"/>
    </row>
    <row r="69" spans="1:13">
      <c r="A69" s="150" t="s">
        <v>151</v>
      </c>
      <c r="B69" s="151"/>
      <c r="C69" s="151"/>
      <c r="D69" s="152"/>
      <c r="E69" s="211"/>
      <c r="F69" s="152"/>
      <c r="G69" s="215"/>
      <c r="H69" s="152"/>
      <c r="I69" s="215"/>
      <c r="J69" s="154"/>
      <c r="K69" s="126"/>
      <c r="L69" s="126"/>
      <c r="M69" s="126"/>
    </row>
    <row r="70" spans="1:13" s="133" customFormat="1" ht="47.25">
      <c r="A70" s="155">
        <v>35</v>
      </c>
      <c r="B70" s="156" t="s">
        <v>420</v>
      </c>
      <c r="C70" s="157" t="s">
        <v>86</v>
      </c>
      <c r="D70" s="155" t="s">
        <v>86</v>
      </c>
      <c r="E70" s="212" t="s">
        <v>97</v>
      </c>
      <c r="F70" s="155" t="s">
        <v>97</v>
      </c>
      <c r="G70" s="212" t="s">
        <v>98</v>
      </c>
      <c r="H70" s="155" t="s">
        <v>98</v>
      </c>
      <c r="I70" s="212" t="s">
        <v>99</v>
      </c>
      <c r="J70" s="155" t="s">
        <v>99</v>
      </c>
      <c r="K70" s="83"/>
      <c r="L70" s="83"/>
      <c r="M70" s="83"/>
    </row>
    <row r="71" spans="1:13" s="133" customFormat="1" ht="47.25" hidden="1">
      <c r="A71" s="155">
        <f>A70+1</f>
        <v>36</v>
      </c>
      <c r="B71" s="156" t="s">
        <v>152</v>
      </c>
      <c r="C71" s="157" t="s">
        <v>86</v>
      </c>
      <c r="D71" s="155" t="s">
        <v>86</v>
      </c>
      <c r="E71" s="212" t="s">
        <v>97</v>
      </c>
      <c r="F71" s="155" t="s">
        <v>97</v>
      </c>
      <c r="G71" s="212" t="s">
        <v>98</v>
      </c>
      <c r="H71" s="155" t="s">
        <v>98</v>
      </c>
      <c r="I71" s="212" t="s">
        <v>99</v>
      </c>
      <c r="J71" s="155" t="s">
        <v>99</v>
      </c>
      <c r="K71" s="83"/>
      <c r="L71" s="83"/>
      <c r="M71" s="83"/>
    </row>
    <row r="72" spans="1:13" s="133" customFormat="1">
      <c r="A72" s="190">
        <v>36</v>
      </c>
      <c r="B72" s="156" t="s">
        <v>423</v>
      </c>
      <c r="C72" s="157" t="s">
        <v>116</v>
      </c>
      <c r="D72" s="155" t="s">
        <v>116</v>
      </c>
      <c r="E72" s="212" t="s">
        <v>120</v>
      </c>
      <c r="F72" s="155" t="s">
        <v>120</v>
      </c>
      <c r="G72" s="212" t="s">
        <v>121</v>
      </c>
      <c r="H72" s="155" t="s">
        <v>121</v>
      </c>
      <c r="I72" s="212" t="s">
        <v>122</v>
      </c>
      <c r="J72" s="155" t="s">
        <v>122</v>
      </c>
      <c r="K72" s="83"/>
      <c r="L72" s="83"/>
      <c r="M72" s="83"/>
    </row>
    <row r="73" spans="1:13" s="133" customFormat="1">
      <c r="A73" s="162"/>
      <c r="B73" s="163"/>
      <c r="C73" s="173"/>
      <c r="D73" s="174"/>
      <c r="E73" s="213"/>
      <c r="F73" s="174"/>
      <c r="G73" s="210"/>
      <c r="H73" s="174"/>
      <c r="I73" s="210"/>
      <c r="J73" s="175"/>
      <c r="K73" s="83"/>
      <c r="L73" s="83"/>
      <c r="M73" s="83"/>
    </row>
    <row r="74" spans="1:13" s="133" customFormat="1">
      <c r="A74" s="162"/>
      <c r="B74" s="163"/>
      <c r="C74" s="173"/>
      <c r="D74" s="174"/>
      <c r="E74" s="213"/>
      <c r="F74" s="174"/>
      <c r="G74" s="210"/>
      <c r="H74" s="174"/>
      <c r="I74" s="210"/>
      <c r="J74" s="175"/>
      <c r="K74" s="83"/>
      <c r="L74" s="83"/>
      <c r="M74" s="83"/>
    </row>
    <row r="75" spans="1:13" s="133" customFormat="1">
      <c r="A75" s="145" t="s">
        <v>243</v>
      </c>
      <c r="B75" s="146"/>
      <c r="C75" s="146"/>
      <c r="D75" s="147"/>
      <c r="E75" s="214"/>
      <c r="F75" s="147"/>
      <c r="G75" s="216"/>
      <c r="H75" s="147"/>
      <c r="I75" s="216"/>
      <c r="J75" s="149"/>
      <c r="K75" s="83"/>
      <c r="L75" s="83"/>
      <c r="M75" s="83"/>
    </row>
    <row r="76" spans="1:13">
      <c r="A76" s="150" t="s">
        <v>153</v>
      </c>
      <c r="B76" s="151"/>
      <c r="C76" s="151"/>
      <c r="D76" s="152"/>
      <c r="E76" s="211"/>
      <c r="F76" s="152"/>
      <c r="G76" s="215"/>
      <c r="H76" s="152"/>
      <c r="I76" s="215"/>
      <c r="J76" s="154"/>
      <c r="K76" s="126"/>
      <c r="L76" s="126"/>
      <c r="M76" s="126"/>
    </row>
    <row r="77" spans="1:13" ht="31.5">
      <c r="A77" s="155">
        <v>37</v>
      </c>
      <c r="B77" s="171" t="s">
        <v>424</v>
      </c>
      <c r="C77" s="157" t="s">
        <v>86</v>
      </c>
      <c r="D77" s="155" t="s">
        <v>86</v>
      </c>
      <c r="E77" s="212" t="s">
        <v>97</v>
      </c>
      <c r="F77" s="155" t="s">
        <v>97</v>
      </c>
      <c r="G77" s="212" t="s">
        <v>98</v>
      </c>
      <c r="H77" s="155" t="s">
        <v>98</v>
      </c>
      <c r="I77" s="212" t="s">
        <v>99</v>
      </c>
      <c r="J77" s="155" t="s">
        <v>99</v>
      </c>
      <c r="K77" s="126"/>
      <c r="L77" s="126"/>
      <c r="M77" s="126"/>
    </row>
    <row r="78" spans="1:13" ht="19.5" hidden="1" customHeight="1">
      <c r="A78" s="155">
        <f>A77+1</f>
        <v>38</v>
      </c>
      <c r="B78" s="186" t="s">
        <v>154</v>
      </c>
      <c r="C78" s="157"/>
      <c r="D78" s="157" t="s">
        <v>155</v>
      </c>
      <c r="E78" s="209">
        <v>0.7</v>
      </c>
      <c r="F78" s="157" t="s">
        <v>156</v>
      </c>
      <c r="G78" s="209">
        <v>0.8</v>
      </c>
      <c r="H78" s="157" t="s">
        <v>157</v>
      </c>
      <c r="I78" s="209">
        <v>0.9</v>
      </c>
      <c r="J78" s="157" t="s">
        <v>158</v>
      </c>
      <c r="K78" s="126"/>
      <c r="L78" s="126"/>
      <c r="M78" s="126"/>
    </row>
    <row r="79" spans="1:13">
      <c r="A79" s="162"/>
      <c r="B79" s="187"/>
      <c r="C79" s="173"/>
      <c r="D79" s="173"/>
      <c r="E79" s="210"/>
      <c r="F79" s="173"/>
      <c r="G79" s="210"/>
      <c r="H79" s="173"/>
      <c r="I79" s="210"/>
      <c r="J79" s="192"/>
      <c r="K79" s="126"/>
      <c r="L79" s="126"/>
      <c r="M79" s="126"/>
    </row>
    <row r="80" spans="1:13">
      <c r="A80" s="150" t="s">
        <v>159</v>
      </c>
      <c r="B80" s="151"/>
      <c r="C80" s="151"/>
      <c r="D80" s="152"/>
      <c r="E80" s="211"/>
      <c r="F80" s="152"/>
      <c r="G80" s="215"/>
      <c r="H80" s="152"/>
      <c r="I80" s="215"/>
      <c r="J80" s="154"/>
      <c r="K80" s="126"/>
      <c r="L80" s="126"/>
      <c r="M80" s="126"/>
    </row>
    <row r="81" spans="1:13" ht="31.5">
      <c r="A81" s="155">
        <v>38</v>
      </c>
      <c r="B81" s="186" t="s">
        <v>433</v>
      </c>
      <c r="C81" s="157" t="s">
        <v>86</v>
      </c>
      <c r="D81" s="155" t="s">
        <v>86</v>
      </c>
      <c r="E81" s="212" t="s">
        <v>97</v>
      </c>
      <c r="F81" s="155" t="s">
        <v>97</v>
      </c>
      <c r="G81" s="212" t="s">
        <v>98</v>
      </c>
      <c r="H81" s="155" t="s">
        <v>98</v>
      </c>
      <c r="I81" s="212" t="s">
        <v>99</v>
      </c>
      <c r="J81" s="155" t="s">
        <v>99</v>
      </c>
      <c r="K81" s="126"/>
      <c r="L81" s="126"/>
      <c r="M81" s="126"/>
    </row>
    <row r="82" spans="1:13" s="133" customFormat="1" ht="31.5">
      <c r="A82" s="155">
        <f>A81+1</f>
        <v>39</v>
      </c>
      <c r="B82" s="186" t="s">
        <v>439</v>
      </c>
      <c r="C82" s="157" t="s">
        <v>125</v>
      </c>
      <c r="D82" s="155" t="s">
        <v>125</v>
      </c>
      <c r="E82" s="212" t="s">
        <v>126</v>
      </c>
      <c r="F82" s="155" t="s">
        <v>126</v>
      </c>
      <c r="G82" s="212" t="s">
        <v>127</v>
      </c>
      <c r="H82" s="155" t="s">
        <v>127</v>
      </c>
      <c r="I82" s="212" t="s">
        <v>128</v>
      </c>
      <c r="J82" s="155" t="s">
        <v>128</v>
      </c>
      <c r="K82" s="83"/>
      <c r="L82" s="83"/>
      <c r="M82" s="83"/>
    </row>
    <row r="83" spans="1:13" s="133" customFormat="1">
      <c r="A83" s="162"/>
      <c r="B83" s="187"/>
      <c r="C83" s="173"/>
      <c r="D83" s="174"/>
      <c r="E83" s="210"/>
      <c r="F83" s="174"/>
      <c r="G83" s="210"/>
      <c r="H83" s="174"/>
      <c r="I83" s="210"/>
      <c r="J83" s="175"/>
      <c r="K83" s="83"/>
      <c r="L83" s="83"/>
      <c r="M83" s="83"/>
    </row>
    <row r="84" spans="1:13">
      <c r="A84" s="150" t="s">
        <v>160</v>
      </c>
      <c r="B84" s="151"/>
      <c r="C84" s="151"/>
      <c r="D84" s="152"/>
      <c r="E84" s="211"/>
      <c r="F84" s="152"/>
      <c r="G84" s="215"/>
      <c r="H84" s="152"/>
      <c r="I84" s="215"/>
      <c r="J84" s="154"/>
      <c r="K84" s="126"/>
      <c r="L84" s="126"/>
      <c r="M84" s="126"/>
    </row>
    <row r="85" spans="1:13" s="133" customFormat="1" ht="31.5">
      <c r="A85" s="155">
        <v>40</v>
      </c>
      <c r="B85" s="186" t="s">
        <v>440</v>
      </c>
      <c r="C85" s="157" t="s">
        <v>86</v>
      </c>
      <c r="D85" s="155" t="s">
        <v>86</v>
      </c>
      <c r="E85" s="212" t="s">
        <v>97</v>
      </c>
      <c r="F85" s="155" t="s">
        <v>97</v>
      </c>
      <c r="G85" s="212" t="s">
        <v>98</v>
      </c>
      <c r="H85" s="155" t="s">
        <v>98</v>
      </c>
      <c r="I85" s="212" t="s">
        <v>99</v>
      </c>
      <c r="J85" s="155" t="s">
        <v>99</v>
      </c>
      <c r="K85" s="83"/>
      <c r="L85" s="83"/>
      <c r="M85" s="83"/>
    </row>
    <row r="86" spans="1:13" s="133" customFormat="1">
      <c r="A86" s="162"/>
      <c r="B86" s="187"/>
      <c r="C86" s="173"/>
      <c r="D86" s="174"/>
      <c r="E86" s="213"/>
      <c r="F86" s="174"/>
      <c r="G86" s="213"/>
      <c r="H86" s="174"/>
      <c r="I86" s="213"/>
      <c r="J86" s="175"/>
      <c r="K86" s="83"/>
      <c r="L86" s="83"/>
      <c r="M86" s="83"/>
    </row>
    <row r="87" spans="1:13">
      <c r="A87" s="150" t="s">
        <v>161</v>
      </c>
      <c r="B87" s="151"/>
      <c r="C87" s="151"/>
      <c r="D87" s="152"/>
      <c r="E87" s="211"/>
      <c r="F87" s="152"/>
      <c r="G87" s="215"/>
      <c r="H87" s="152"/>
      <c r="I87" s="215"/>
      <c r="J87" s="154"/>
      <c r="K87" s="126"/>
      <c r="L87" s="126"/>
      <c r="M87" s="126"/>
    </row>
    <row r="88" spans="1:13" s="133" customFormat="1" ht="31.5">
      <c r="A88" s="155">
        <v>41</v>
      </c>
      <c r="B88" s="186" t="s">
        <v>444</v>
      </c>
      <c r="C88" s="157" t="s">
        <v>86</v>
      </c>
      <c r="D88" s="155" t="s">
        <v>86</v>
      </c>
      <c r="E88" s="212" t="s">
        <v>97</v>
      </c>
      <c r="F88" s="155" t="s">
        <v>97</v>
      </c>
      <c r="G88" s="212" t="s">
        <v>98</v>
      </c>
      <c r="H88" s="155" t="s">
        <v>98</v>
      </c>
      <c r="I88" s="212" t="s">
        <v>99</v>
      </c>
      <c r="J88" s="155" t="s">
        <v>99</v>
      </c>
      <c r="K88" s="83"/>
      <c r="L88" s="83"/>
      <c r="M88" s="83"/>
    </row>
    <row r="89" spans="1:13" ht="10.5" customHeight="1">
      <c r="A89" s="126"/>
      <c r="B89" s="193"/>
      <c r="C89" s="193"/>
      <c r="D89" s="126"/>
      <c r="E89" s="194"/>
      <c r="F89" s="126"/>
      <c r="G89" s="193"/>
      <c r="H89" s="126"/>
      <c r="I89" s="195"/>
      <c r="J89" s="126"/>
      <c r="K89" s="196"/>
      <c r="L89" s="126"/>
      <c r="M89" s="126"/>
    </row>
    <row r="90" spans="1:13" ht="10.5" customHeight="1"/>
    <row r="91" spans="1:13" ht="10.5" customHeight="1">
      <c r="A91" s="133"/>
      <c r="B91" s="182"/>
      <c r="C91" s="201"/>
      <c r="D91" s="201"/>
      <c r="E91" s="202"/>
      <c r="F91" s="201"/>
      <c r="G91" s="201"/>
      <c r="H91" s="201"/>
      <c r="I91" s="203"/>
      <c r="J91" s="201"/>
      <c r="K91" s="203"/>
    </row>
    <row r="92" spans="1:13" ht="10.5" customHeight="1">
      <c r="A92" s="133"/>
      <c r="B92" s="182"/>
      <c r="C92" s="201"/>
      <c r="D92" s="201"/>
      <c r="E92" s="202"/>
      <c r="H92" s="201"/>
      <c r="I92" s="203"/>
      <c r="J92" s="201"/>
      <c r="K92" s="203"/>
    </row>
    <row r="93" spans="1:13" s="205" customFormat="1" ht="10.5" customHeight="1">
      <c r="A93" s="182"/>
      <c r="B93" s="182"/>
      <c r="C93" s="204"/>
      <c r="E93" s="198"/>
      <c r="G93" s="204"/>
      <c r="I93" s="206"/>
      <c r="K93" s="207"/>
    </row>
    <row r="94" spans="1:13" ht="10.5" customHeight="1">
      <c r="A94" s="208"/>
    </row>
    <row r="95" spans="1:13" ht="10.5" customHeight="1">
      <c r="A95" s="208"/>
    </row>
    <row r="96" spans="1:13" ht="10.5" customHeight="1">
      <c r="A96" s="208"/>
    </row>
    <row r="97" spans="1:1" ht="10.5" customHeight="1">
      <c r="A97" s="208"/>
    </row>
    <row r="98" spans="1:1" ht="10.5" customHeight="1">
      <c r="A98" s="208"/>
    </row>
    <row r="99" spans="1:1" ht="10.5" customHeight="1">
      <c r="A99" s="208"/>
    </row>
    <row r="100" spans="1:1" ht="10.5" customHeight="1">
      <c r="A100" s="208"/>
    </row>
    <row r="101" spans="1:1" ht="10.5" customHeight="1">
      <c r="A101" s="208"/>
    </row>
    <row r="102" spans="1:1" ht="10.5" customHeight="1">
      <c r="A102" s="208"/>
    </row>
    <row r="103" spans="1:1" ht="10.5" customHeight="1">
      <c r="A103" s="197"/>
    </row>
    <row r="104" spans="1:1" ht="10.5" customHeight="1">
      <c r="A104" s="197"/>
    </row>
    <row r="105" spans="1:1" ht="10.5" customHeight="1">
      <c r="A105" s="197"/>
    </row>
    <row r="106" spans="1:1" ht="10.5" customHeight="1">
      <c r="A106" s="197"/>
    </row>
    <row r="107" spans="1:1" ht="10.5" customHeight="1">
      <c r="A107" s="197"/>
    </row>
    <row r="108" spans="1:1">
      <c r="A108" s="197"/>
    </row>
    <row r="109" spans="1:1">
      <c r="A109" s="197"/>
    </row>
  </sheetData>
  <sheetProtection sheet="1" formatCells="0"/>
  <printOptions horizontalCentered="1"/>
  <pageMargins left="0.25" right="0.25" top="0.3" bottom="0.3" header="0.3" footer="0.3"/>
  <pageSetup paperSize="9" scale="64" firstPageNumber="0" fitToHeight="0" orientation="landscape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7"/>
  <sheetViews>
    <sheetView topLeftCell="A103" zoomScale="130" zoomScaleNormal="130" workbookViewId="0"/>
  </sheetViews>
  <sheetFormatPr defaultColWidth="9.140625" defaultRowHeight="12.75"/>
  <cols>
    <col min="1" max="1" width="2.85546875" style="73" customWidth="1"/>
    <col min="2" max="2" width="4.140625" style="227" customWidth="1"/>
    <col min="3" max="3" width="45.85546875" style="74" customWidth="1"/>
    <col min="4" max="4" width="12" style="75" customWidth="1"/>
    <col min="5" max="5" width="12.7109375" style="76" customWidth="1"/>
    <col min="6" max="6" width="25.85546875" style="74" customWidth="1"/>
    <col min="7" max="7" width="0" style="74" hidden="1" customWidth="1"/>
    <col min="8" max="8" width="32.28515625" style="74" customWidth="1"/>
    <col min="9" max="9" width="8.140625" style="73" customWidth="1"/>
    <col min="10" max="16384" width="9.140625" style="73"/>
  </cols>
  <sheetData>
    <row r="1" spans="1:9">
      <c r="B1" s="222"/>
      <c r="C1" s="77"/>
      <c r="D1" s="77"/>
      <c r="E1" s="77"/>
      <c r="F1" s="78"/>
      <c r="G1" s="77"/>
      <c r="H1" s="77"/>
    </row>
    <row r="2" spans="1:9" ht="12.75" customHeight="1">
      <c r="B2" s="223"/>
      <c r="C2" s="80"/>
      <c r="D2" s="80"/>
      <c r="E2" s="81" t="s">
        <v>212</v>
      </c>
      <c r="F2" s="82"/>
      <c r="G2" s="80"/>
      <c r="H2" s="80"/>
    </row>
    <row r="3" spans="1:9" s="133" customFormat="1" ht="15.75" customHeight="1">
      <c r="B3" s="184"/>
      <c r="C3" s="84"/>
      <c r="D3" s="84"/>
      <c r="E3" s="85" t="s">
        <v>1</v>
      </c>
      <c r="F3" s="86"/>
      <c r="G3" s="84"/>
      <c r="H3" s="84"/>
    </row>
    <row r="4" spans="1:9" s="133" customFormat="1" ht="15.75" customHeight="1">
      <c r="B4" s="184"/>
      <c r="C4" s="84"/>
      <c r="D4" s="84"/>
      <c r="E4" s="85" t="s">
        <v>213</v>
      </c>
      <c r="F4" s="86"/>
      <c r="G4" s="84"/>
      <c r="H4" s="84"/>
    </row>
    <row r="5" spans="1:9">
      <c r="B5" s="224"/>
      <c r="C5" s="87"/>
      <c r="D5" s="87"/>
      <c r="E5" s="87"/>
      <c r="F5" s="87"/>
      <c r="G5" s="87"/>
      <c r="H5" s="87"/>
    </row>
    <row r="6" spans="1:9">
      <c r="B6" s="222"/>
      <c r="C6" s="254"/>
      <c r="D6" s="255"/>
      <c r="E6" s="256"/>
      <c r="F6" s="257"/>
      <c r="G6" s="254"/>
      <c r="H6" s="254"/>
    </row>
    <row r="7" spans="1:9" ht="12.75" customHeight="1">
      <c r="B7" s="89" t="s">
        <v>627</v>
      </c>
      <c r="C7" s="77"/>
      <c r="D7" s="255"/>
      <c r="E7" s="258"/>
      <c r="F7" s="78"/>
      <c r="G7" s="78"/>
      <c r="H7" s="7" t="s">
        <v>629</v>
      </c>
      <c r="I7" s="89"/>
    </row>
    <row r="8" spans="1:9" ht="12.75" customHeight="1">
      <c r="B8" s="89" t="s">
        <v>628</v>
      </c>
      <c r="C8" s="77"/>
      <c r="D8" s="259"/>
      <c r="E8" s="260"/>
      <c r="F8" s="78"/>
      <c r="G8" s="78"/>
      <c r="H8" s="88" t="s">
        <v>214</v>
      </c>
    </row>
    <row r="9" spans="1:9">
      <c r="B9" s="223"/>
      <c r="C9" s="78"/>
      <c r="D9" s="259"/>
      <c r="E9" s="260"/>
      <c r="F9" s="78"/>
      <c r="G9" s="78"/>
      <c r="H9" s="78"/>
    </row>
    <row r="10" spans="1:9">
      <c r="B10" s="223"/>
      <c r="C10" s="78"/>
      <c r="D10" s="259"/>
      <c r="E10" s="260"/>
      <c r="F10" s="78"/>
      <c r="G10" s="78"/>
      <c r="H10" s="78"/>
    </row>
    <row r="11" spans="1:9" ht="12.75" customHeight="1">
      <c r="B11" s="225" t="s">
        <v>79</v>
      </c>
      <c r="C11" s="395" t="s">
        <v>80</v>
      </c>
      <c r="D11" s="396" t="s">
        <v>56</v>
      </c>
      <c r="E11" s="397" t="s">
        <v>215</v>
      </c>
      <c r="F11" s="395" t="s">
        <v>216</v>
      </c>
      <c r="G11" s="90" t="s">
        <v>217</v>
      </c>
      <c r="H11" s="395" t="s">
        <v>218</v>
      </c>
    </row>
    <row r="12" spans="1:9">
      <c r="B12" s="226"/>
      <c r="C12" s="395"/>
      <c r="D12" s="396"/>
      <c r="E12" s="397"/>
      <c r="F12" s="395"/>
      <c r="G12" s="90"/>
      <c r="H12" s="395"/>
    </row>
    <row r="13" spans="1:9" ht="12.75" customHeight="1">
      <c r="B13" s="219" t="s">
        <v>270</v>
      </c>
      <c r="C13" s="91"/>
      <c r="D13" s="91"/>
      <c r="E13" s="91"/>
      <c r="F13" s="92"/>
      <c r="G13" s="91"/>
      <c r="H13" s="93"/>
    </row>
    <row r="14" spans="1:9" ht="12.75" customHeight="1">
      <c r="B14" s="220" t="s">
        <v>271</v>
      </c>
      <c r="C14" s="95"/>
      <c r="D14" s="95"/>
      <c r="E14" s="95"/>
      <c r="F14" s="92"/>
      <c r="G14" s="95"/>
      <c r="H14" s="96"/>
    </row>
    <row r="15" spans="1:9" ht="38.25">
      <c r="A15" s="73">
        <v>1</v>
      </c>
      <c r="B15" s="108" t="s">
        <v>272</v>
      </c>
      <c r="C15" s="97" t="s">
        <v>293</v>
      </c>
      <c r="D15" s="98">
        <f>computation!E2</f>
        <v>0.20473978663513936</v>
      </c>
      <c r="E15" s="317">
        <f>IF(D15="n/a","n/a",IF(D15&lt;criteria!E9,criteria!$D$6,IF(D15&lt;criteria!G9,criteria!$F$6,IF(D15&lt;criteria!I9,criteria!$H$6,criteria!$J$6))))</f>
        <v>0</v>
      </c>
      <c r="F15" s="99"/>
      <c r="G15" s="97"/>
      <c r="H15" s="97" t="s">
        <v>219</v>
      </c>
    </row>
    <row r="16" spans="1:9" ht="38.25">
      <c r="A16" s="73">
        <v>2</v>
      </c>
      <c r="B16" s="108" t="s">
        <v>277</v>
      </c>
      <c r="C16" s="97" t="s">
        <v>294</v>
      </c>
      <c r="D16" s="98">
        <f>computation!E3</f>
        <v>7.1428571428571426E-3</v>
      </c>
      <c r="E16" s="317">
        <f>IF(D16="n/a","n/a",IF(D16&lt;criteria!E10,criteria!$D$6,IF(D16&lt;criteria!G10,criteria!$F$6,IF(D16&gt;criteria!I10,criteria!$J$6,criteria!$H$6))))</f>
        <v>0</v>
      </c>
      <c r="F16" s="99"/>
      <c r="G16" s="97"/>
      <c r="H16" s="97" t="s">
        <v>219</v>
      </c>
    </row>
    <row r="17" spans="1:8">
      <c r="B17" s="110"/>
      <c r="C17" s="100"/>
      <c r="D17" s="101"/>
      <c r="E17" s="318"/>
      <c r="F17" s="99"/>
      <c r="G17" s="97"/>
      <c r="H17" s="97"/>
    </row>
    <row r="18" spans="1:8" ht="12.75" customHeight="1">
      <c r="B18" s="220" t="s">
        <v>220</v>
      </c>
      <c r="C18" s="95"/>
      <c r="D18" s="95"/>
      <c r="E18" s="95"/>
      <c r="F18" s="92"/>
      <c r="G18" s="95"/>
      <c r="H18" s="96"/>
    </row>
    <row r="19" spans="1:8" ht="25.5">
      <c r="A19" s="73">
        <v>3</v>
      </c>
      <c r="B19" s="108" t="s">
        <v>278</v>
      </c>
      <c r="C19" s="97" t="s">
        <v>295</v>
      </c>
      <c r="D19" s="98">
        <f>computation!E4</f>
        <v>0.36767041412662599</v>
      </c>
      <c r="E19" s="317">
        <f>IF(D19="n/a","n/a",IF(D19&lt;criteria!I13,criteria!$J$6,IF(D19&lt;criteria!G13,criteria!$H$6,IF(D19&gt;criteria!E13,criteria!$D$6,criteria!$F$6))))</f>
        <v>0</v>
      </c>
      <c r="F19" s="99"/>
      <c r="G19" s="97"/>
      <c r="H19" s="97" t="s">
        <v>219</v>
      </c>
    </row>
    <row r="20" spans="1:8" ht="25.5">
      <c r="A20" s="73">
        <v>4</v>
      </c>
      <c r="B20" s="108" t="s">
        <v>279</v>
      </c>
      <c r="C20" s="97" t="s">
        <v>296</v>
      </c>
      <c r="D20" s="98">
        <f>computation!E5</f>
        <v>0.40715095157070785</v>
      </c>
      <c r="E20" s="317">
        <f>IF(D20="n/a","n/a",IF(D20&lt;criteria!I14,criteria!$J$6,IF(D20&lt;criteria!G14,criteria!$H$6,IF(D20&gt;criteria!E14,criteria!$D$6,criteria!$F$6))))</f>
        <v>0</v>
      </c>
      <c r="F20" s="99"/>
      <c r="G20" s="97"/>
      <c r="H20" s="97" t="s">
        <v>219</v>
      </c>
    </row>
    <row r="21" spans="1:8" ht="25.5">
      <c r="A21" s="73">
        <v>5</v>
      </c>
      <c r="B21" s="108" t="s">
        <v>280</v>
      </c>
      <c r="C21" s="97" t="s">
        <v>292</v>
      </c>
      <c r="D21" s="98">
        <f>computation!E6</f>
        <v>2.0438847667526867E-2</v>
      </c>
      <c r="E21" s="317">
        <f>IF(D21="n/a","n/a",IF(D21&lt;criteria!I15,criteria!$J$6,IF(D21&lt;criteria!G15,criteria!$H$6,IF(D21&gt;criteria!E15,criteria!$D$6,criteria!$F$6))))</f>
        <v>2</v>
      </c>
      <c r="F21" s="99"/>
      <c r="G21" s="97"/>
      <c r="H21" s="97" t="s">
        <v>219</v>
      </c>
    </row>
    <row r="22" spans="1:8" ht="25.5">
      <c r="A22" s="73">
        <v>6</v>
      </c>
      <c r="B22" s="108" t="s">
        <v>281</v>
      </c>
      <c r="C22" s="97" t="s">
        <v>297</v>
      </c>
      <c r="D22" s="98">
        <f>computation!E7</f>
        <v>0</v>
      </c>
      <c r="E22" s="317">
        <f>IF(D22="n/a","n/a",IF(D22&lt;criteria!I16,criteria!$J$6,IF(D22&lt;criteria!G16,criteria!$H$6,IF(D22&gt;criteria!E16,criteria!$D$6,criteria!$F$6))))</f>
        <v>3</v>
      </c>
      <c r="F22" s="99"/>
      <c r="G22" s="97"/>
      <c r="H22" s="97" t="s">
        <v>219</v>
      </c>
    </row>
    <row r="23" spans="1:8" ht="25.5">
      <c r="A23" s="73">
        <v>7</v>
      </c>
      <c r="B23" s="108" t="s">
        <v>282</v>
      </c>
      <c r="C23" s="97" t="s">
        <v>306</v>
      </c>
      <c r="D23" s="98" t="str">
        <f>Questionnaire!R30</f>
        <v>n/a</v>
      </c>
      <c r="E23" s="317" t="str">
        <f>IF(D23="n/a","n/a",IF(D23=criteria!C17,criteria!$D$6,IF(D23=criteria!E17,criteria!$F$6,IF(D23=criteria!G17,criteria!$H$6,IF(D23=criteria!I17,criteria!$J$6,0)))))</f>
        <v>n/a</v>
      </c>
      <c r="F23" s="99"/>
      <c r="G23" s="97"/>
      <c r="H23" s="97" t="s">
        <v>618</v>
      </c>
    </row>
    <row r="24" spans="1:8" ht="25.5">
      <c r="A24" s="73">
        <v>8</v>
      </c>
      <c r="B24" s="108" t="s">
        <v>283</v>
      </c>
      <c r="C24" s="97" t="s">
        <v>298</v>
      </c>
      <c r="D24" s="101" t="str">
        <f>Questionnaire!R46</f>
        <v>n/a</v>
      </c>
      <c r="E24" s="317" t="str">
        <f>IF(D24="n/a","n/a",IF(D24=criteria!C18,criteria!$D$6,IF(D24=criteria!E18,criteria!$F$6,IF(D24=criteria!G18,criteria!$H$6,IF(D24=criteria!I18,criteria!$J$6,0)))))</f>
        <v>n/a</v>
      </c>
      <c r="F24" s="99"/>
      <c r="G24" s="97"/>
      <c r="H24" s="97" t="s">
        <v>619</v>
      </c>
    </row>
    <row r="25" spans="1:8">
      <c r="B25" s="110"/>
      <c r="C25" s="100"/>
      <c r="D25" s="101"/>
      <c r="E25" s="318"/>
      <c r="F25" s="99"/>
      <c r="G25" s="97"/>
      <c r="H25" s="97"/>
    </row>
    <row r="26" spans="1:8" ht="12.75" customHeight="1">
      <c r="B26" s="220" t="s">
        <v>107</v>
      </c>
      <c r="C26" s="95"/>
      <c r="D26" s="95"/>
      <c r="E26" s="95"/>
      <c r="F26" s="92"/>
      <c r="G26" s="95"/>
      <c r="H26" s="96"/>
    </row>
    <row r="27" spans="1:8" ht="25.5">
      <c r="A27" s="73">
        <v>9</v>
      </c>
      <c r="B27" s="108" t="s">
        <v>316</v>
      </c>
      <c r="C27" s="102" t="s">
        <v>321</v>
      </c>
      <c r="D27" s="103">
        <f>IF(ISERROR(computation!E9), "n/a",computation!E9)</f>
        <v>0.6</v>
      </c>
      <c r="E27" s="317">
        <f>IF(D27="n/a","n/a",IF(D27&lt;criteria!E21,criteria!$D$6,IF(D27&lt;criteria!G21,criteria!$F$6,IF(D27&lt;criteria!I21,criteria!$H$6,criteria!$J$6))))</f>
        <v>0</v>
      </c>
      <c r="F27" s="104"/>
      <c r="G27" s="97"/>
      <c r="H27" s="97" t="s">
        <v>222</v>
      </c>
    </row>
    <row r="28" spans="1:8" ht="25.5">
      <c r="A28" s="73">
        <v>10</v>
      </c>
      <c r="B28" s="108" t="s">
        <v>317</v>
      </c>
      <c r="C28" s="102" t="s">
        <v>322</v>
      </c>
      <c r="D28" s="103">
        <f>IF(ISERROR(computation!E10), "n/a",computation!E10)</f>
        <v>0.6</v>
      </c>
      <c r="E28" s="317">
        <f>IF(D28="n/a","n/a",IF(D28&lt;criteria!E22,criteria!$D$6,IF(D28&lt;criteria!G22,criteria!$F$6,IF(D28&lt;criteria!I22,criteria!$H$6,criteria!$J$6))))</f>
        <v>0</v>
      </c>
      <c r="F28" s="105"/>
      <c r="G28" s="97"/>
      <c r="H28" s="97" t="s">
        <v>223</v>
      </c>
    </row>
    <row r="29" spans="1:8" ht="25.5">
      <c r="A29" s="73">
        <v>11</v>
      </c>
      <c r="B29" s="108" t="s">
        <v>318</v>
      </c>
      <c r="C29" s="97" t="s">
        <v>323</v>
      </c>
      <c r="D29" s="103">
        <f>IF(ISERROR(computation!E11), "n/a",computation!E11)</f>
        <v>0.6</v>
      </c>
      <c r="E29" s="317">
        <f>IF(D29="n/a","n/a",IF(D29&lt;criteria!E23,criteria!$D$6,IF(D29&lt;criteria!G23,criteria!$F$6,IF(D29&lt;criteria!I23,criteria!$H$6,criteria!$J$6))))</f>
        <v>0</v>
      </c>
      <c r="F29" s="105"/>
      <c r="G29" s="97"/>
      <c r="H29" s="97" t="s">
        <v>223</v>
      </c>
    </row>
    <row r="30" spans="1:8" ht="25.5">
      <c r="A30" s="73">
        <v>12</v>
      </c>
      <c r="B30" s="108" t="s">
        <v>319</v>
      </c>
      <c r="C30" s="97" t="s">
        <v>324</v>
      </c>
      <c r="D30" s="244" t="str">
        <f>Questionnaire!R59</f>
        <v xml:space="preserve">Fully Compliant </v>
      </c>
      <c r="E30" s="317">
        <f>IF(D30="n/a","n/a",IF(D30=criteria!C24,criteria!$D$6,IF(D30=criteria!E24,criteria!$F$6,IF(D30=criteria!G24,criteria!$H$6,IF(D30=criteria!I24,criteria!$J$6,0)))))</f>
        <v>3</v>
      </c>
      <c r="F30" s="99"/>
      <c r="G30" s="97"/>
      <c r="H30" s="97" t="s">
        <v>222</v>
      </c>
    </row>
    <row r="31" spans="1:8" ht="38.25">
      <c r="A31" s="73">
        <v>13</v>
      </c>
      <c r="B31" s="110" t="s">
        <v>320</v>
      </c>
      <c r="C31" s="97" t="s">
        <v>325</v>
      </c>
      <c r="D31" s="101" t="str">
        <f>Questionnaire!R68</f>
        <v xml:space="preserve">Fully Compliant </v>
      </c>
      <c r="E31" s="317">
        <f>IF(D31="n/a","n/a",IF(D31=criteria!C25,criteria!$D$6,IF(D31=criteria!E25,criteria!$F$6,IF(D31=criteria!G25,criteria!$H$6,IF(D31=criteria!I25,criteria!$J$6,0)))))</f>
        <v>3</v>
      </c>
      <c r="F31" s="99"/>
      <c r="G31" s="97"/>
      <c r="H31" s="97" t="s">
        <v>620</v>
      </c>
    </row>
    <row r="32" spans="1:8">
      <c r="B32" s="110"/>
      <c r="C32" s="100"/>
      <c r="D32" s="101"/>
      <c r="E32" s="318"/>
      <c r="F32" s="99"/>
      <c r="G32" s="97"/>
      <c r="H32" s="97"/>
    </row>
    <row r="33" spans="1:8" ht="12.75" customHeight="1">
      <c r="B33" s="220"/>
      <c r="C33" s="95"/>
      <c r="D33" s="94" t="s">
        <v>224</v>
      </c>
      <c r="E33" s="319">
        <f>IF(AND(E17="n/a",E25="n/a",E32="n/a"),"n/a",AVERAGE(E15:E31))</f>
        <v>1</v>
      </c>
      <c r="F33" s="106"/>
      <c r="G33" s="107"/>
      <c r="H33" s="100"/>
    </row>
    <row r="34" spans="1:8" ht="12.75" customHeight="1">
      <c r="B34" s="219" t="s">
        <v>123</v>
      </c>
      <c r="C34" s="91"/>
      <c r="D34" s="91"/>
      <c r="E34" s="91"/>
      <c r="F34" s="92"/>
      <c r="G34" s="91"/>
      <c r="H34" s="93"/>
    </row>
    <row r="35" spans="1:8" ht="12.75" customHeight="1">
      <c r="B35" s="220" t="s">
        <v>124</v>
      </c>
      <c r="C35" s="95"/>
      <c r="D35" s="95"/>
      <c r="E35" s="95"/>
      <c r="F35" s="92"/>
      <c r="G35" s="95"/>
      <c r="H35" s="96"/>
    </row>
    <row r="36" spans="1:8" ht="38.25">
      <c r="A36" s="73">
        <v>14</v>
      </c>
      <c r="B36" s="108" t="s">
        <v>332</v>
      </c>
      <c r="C36" s="97" t="s">
        <v>334</v>
      </c>
      <c r="D36" s="101" t="str">
        <f>Questionnaire!R82</f>
        <v xml:space="preserve">Fully Compliant </v>
      </c>
      <c r="E36" s="317">
        <f>IF(D36="n/a","n/a",IF(D36=criteria!C30,criteria!$D$6,IF(D36=criteria!E30,criteria!$F$6,IF(D36=criteria!G30,criteria!$H$6,IF(D36=criteria!I30,criteria!$J$6,0)))))</f>
        <v>3</v>
      </c>
      <c r="F36" s="99"/>
      <c r="G36" s="97"/>
      <c r="H36" s="97" t="s">
        <v>225</v>
      </c>
    </row>
    <row r="37" spans="1:8" ht="38.25">
      <c r="A37" s="73">
        <v>15</v>
      </c>
      <c r="B37" s="108" t="s">
        <v>333</v>
      </c>
      <c r="C37" s="97" t="s">
        <v>335</v>
      </c>
      <c r="D37" s="101" t="str">
        <f>Questionnaire!R102</f>
        <v xml:space="preserve">Fully Compliant </v>
      </c>
      <c r="E37" s="317">
        <f>IF(D37="n/a","n/a",IF(D37=criteria!C31,criteria!$D$6,IF(D37=criteria!E31,criteria!$F$6,IF(D37=criteria!G31,criteria!$H$6,IF(D37=criteria!I31,criteria!$J$6,0)))))</f>
        <v>3</v>
      </c>
      <c r="F37" s="99"/>
      <c r="G37" s="97"/>
      <c r="H37" s="97" t="s">
        <v>226</v>
      </c>
    </row>
    <row r="38" spans="1:8">
      <c r="B38" s="110"/>
      <c r="C38" s="100"/>
      <c r="D38" s="101"/>
      <c r="E38" s="318"/>
      <c r="F38" s="99"/>
      <c r="G38" s="97"/>
      <c r="H38" s="97"/>
    </row>
    <row r="39" spans="1:8" ht="12.75" customHeight="1">
      <c r="B39" s="220" t="s">
        <v>129</v>
      </c>
      <c r="C39" s="95"/>
      <c r="D39" s="95"/>
      <c r="E39" s="95"/>
      <c r="F39" s="92"/>
      <c r="G39" s="95"/>
      <c r="H39" s="96"/>
    </row>
    <row r="40" spans="1:8" ht="25.5">
      <c r="A40" s="73">
        <v>16</v>
      </c>
      <c r="B40" s="108" t="s">
        <v>336</v>
      </c>
      <c r="C40" s="97" t="s">
        <v>337</v>
      </c>
      <c r="D40" s="101" t="str">
        <f>Questionnaire!R8</f>
        <v xml:space="preserve">Compliant </v>
      </c>
      <c r="E40" s="320">
        <f>IF(D40="n/a","n/a",IF(D40=criteria!C34,criteria!$D$6,IF(D40=criteria!E34,criteria!$F$6,IF(D40=criteria!G34,criteria!$H$6,IF(D40=criteria!I34,criteria!$J$6,0)))))</f>
        <v>3</v>
      </c>
      <c r="F40" s="104"/>
      <c r="G40" s="112"/>
      <c r="H40" s="97" t="s">
        <v>227</v>
      </c>
    </row>
    <row r="41" spans="1:8" ht="51">
      <c r="A41" s="73">
        <v>17</v>
      </c>
      <c r="B41" s="108" t="s">
        <v>342</v>
      </c>
      <c r="C41" s="97" t="s">
        <v>341</v>
      </c>
      <c r="D41" s="101" t="str">
        <f>Questionnaire!R18</f>
        <v xml:space="preserve">Fully Compliant </v>
      </c>
      <c r="E41" s="320">
        <f>IF(D41="n/a","n/a",IF(D41=criteria!C35,criteria!$D$6,IF(D41=criteria!E35,criteria!$F$6,IF(D41=criteria!G35,criteria!$H$6,IF(D41=criteria!I35,criteria!$J$6,0)))))</f>
        <v>3</v>
      </c>
      <c r="F41" s="104"/>
      <c r="G41" s="261"/>
      <c r="H41" s="100" t="s">
        <v>221</v>
      </c>
    </row>
    <row r="42" spans="1:8" ht="51">
      <c r="A42" s="73">
        <v>18</v>
      </c>
      <c r="B42" s="108" t="s">
        <v>343</v>
      </c>
      <c r="C42" s="97" t="s">
        <v>351</v>
      </c>
      <c r="D42" s="101" t="str">
        <f>Questionnaire!R121</f>
        <v xml:space="preserve">Not Compliant </v>
      </c>
      <c r="E42" s="320">
        <f>IF(D42="n/a","n/a",IF(D42=criteria!C36,criteria!$D$6,IF(D42=criteria!E36,criteria!$F$6,IF(D42=criteria!G36,criteria!$H$6,IF(D42=criteria!I36,criteria!$J$6,0)))))</f>
        <v>0</v>
      </c>
      <c r="F42" s="99"/>
      <c r="G42" s="261"/>
      <c r="H42" s="100" t="s">
        <v>621</v>
      </c>
    </row>
    <row r="43" spans="1:8">
      <c r="B43" s="110"/>
      <c r="C43" s="107"/>
      <c r="D43" s="217"/>
      <c r="E43" s="321"/>
      <c r="F43" s="218"/>
      <c r="G43" s="261"/>
      <c r="H43" s="100"/>
    </row>
    <row r="44" spans="1:8" ht="12.75" customHeight="1">
      <c r="B44" s="220" t="s">
        <v>357</v>
      </c>
      <c r="C44" s="95"/>
      <c r="D44" s="95"/>
      <c r="E44" s="95"/>
      <c r="F44" s="92"/>
      <c r="G44" s="95"/>
      <c r="H44" s="96"/>
    </row>
    <row r="45" spans="1:8" ht="25.5">
      <c r="A45" s="73">
        <v>19</v>
      </c>
      <c r="B45" s="108" t="s">
        <v>358</v>
      </c>
      <c r="C45" s="97" t="s">
        <v>359</v>
      </c>
      <c r="D45" s="98">
        <f>IF(ISERROR(computation!E12), "n/a", computation!E12)</f>
        <v>0.6</v>
      </c>
      <c r="E45" s="317">
        <f>IF(D45="n/a","n/a",IF(D45&lt;criteria!E40,criteria!$D$6,IF(D45&lt;criteria!G40,criteria!$F$6,IF(D45&lt;criteria!I40,criteria!$H$6,criteria!$J$6))))</f>
        <v>0</v>
      </c>
      <c r="F45" s="99"/>
      <c r="G45" s="97"/>
      <c r="H45" s="97" t="s">
        <v>222</v>
      </c>
    </row>
    <row r="46" spans="1:8" ht="25.5">
      <c r="A46" s="73">
        <v>20</v>
      </c>
      <c r="B46" s="108" t="s">
        <v>361</v>
      </c>
      <c r="C46" s="97" t="s">
        <v>360</v>
      </c>
      <c r="D46" s="98">
        <f>IF(ISERROR(computation!E13), "n/a",computation!E13)</f>
        <v>0</v>
      </c>
      <c r="E46" s="317">
        <f>IF(D46="n/a","n/a",IF(D46&gt;criteria!I41,criteria!$J$6,IF(D46&lt;criteria!E41,criteria!$D$6,IF(D46&lt;criteria!G41,criteria!$F$6,criteria!$H$6))))</f>
        <v>0</v>
      </c>
      <c r="F46" s="99"/>
      <c r="G46" s="97"/>
      <c r="H46" s="97" t="s">
        <v>222</v>
      </c>
    </row>
    <row r="47" spans="1:8" ht="38.25">
      <c r="A47" s="73">
        <v>21</v>
      </c>
      <c r="B47" s="108" t="s">
        <v>362</v>
      </c>
      <c r="C47" s="97" t="s">
        <v>363</v>
      </c>
      <c r="D47" s="98">
        <f>IF(ISERROR(computation!E14),"n/a",computation!E14)</f>
        <v>0.52777777777777779</v>
      </c>
      <c r="E47" s="317">
        <f>IF(D47="n/a","n/a",IF(D47&gt;criteria!I42,criteria!$J$6,IF(D47&lt;criteria!E42,criteria!$D$6,IF(D47&lt;criteria!G42,criteria!$F$6,criteria!$H$6))))</f>
        <v>2</v>
      </c>
      <c r="F47" s="99"/>
      <c r="G47" s="97"/>
      <c r="H47" s="97" t="s">
        <v>222</v>
      </c>
    </row>
    <row r="48" spans="1:8">
      <c r="B48" s="110"/>
      <c r="C48" s="100"/>
      <c r="D48" s="101"/>
      <c r="E48" s="318"/>
      <c r="F48" s="99"/>
      <c r="G48" s="97"/>
      <c r="H48" s="97"/>
    </row>
    <row r="49" spans="1:8" ht="12.75" customHeight="1">
      <c r="B49" s="220" t="s">
        <v>137</v>
      </c>
      <c r="C49" s="95"/>
      <c r="D49" s="95"/>
      <c r="E49" s="95"/>
      <c r="F49" s="92"/>
      <c r="G49" s="95"/>
      <c r="H49" s="96"/>
    </row>
    <row r="50" spans="1:8" ht="38.25">
      <c r="A50" s="73">
        <v>22</v>
      </c>
      <c r="B50" s="108" t="s">
        <v>364</v>
      </c>
      <c r="C50" s="97" t="s">
        <v>365</v>
      </c>
      <c r="D50" s="101" t="str">
        <f>Questionnaire!R132</f>
        <v xml:space="preserve">Fully Compliant </v>
      </c>
      <c r="E50" s="317">
        <f>IF(D50="n/a","n/a",IF(D50=criteria!C45,criteria!$D$6,IF(D50=criteria!E45,criteria!$F$6,IF(D50=criteria!G45,criteria!$H$6,IF(D50=criteria!I45,criteria!$J$6,0)))))</f>
        <v>3</v>
      </c>
      <c r="F50" s="99"/>
      <c r="G50" s="112"/>
      <c r="H50" s="97" t="s">
        <v>228</v>
      </c>
    </row>
    <row r="51" spans="1:8" ht="38.25">
      <c r="A51" s="73">
        <v>23</v>
      </c>
      <c r="B51" s="108" t="s">
        <v>366</v>
      </c>
      <c r="C51" s="97" t="s">
        <v>367</v>
      </c>
      <c r="D51" s="101" t="str">
        <f>Questionnaire!R142</f>
        <v xml:space="preserve">Fully Compliant </v>
      </c>
      <c r="E51" s="317">
        <f>IF(D51="n/a","n/a",IF(D51=criteria!C46,criteria!$D$6,IF(D51=criteria!E46,criteria!$F$6,IF(D51=criteria!G46,criteria!$H$6,IF(D51=criteria!I46,criteria!$J$6,0)))))</f>
        <v>3</v>
      </c>
      <c r="F51" s="99"/>
      <c r="G51" s="97"/>
      <c r="H51" s="97" t="s">
        <v>229</v>
      </c>
    </row>
    <row r="52" spans="1:8">
      <c r="B52" s="110"/>
      <c r="C52" s="100"/>
      <c r="D52" s="101"/>
      <c r="E52" s="318"/>
      <c r="F52" s="99"/>
      <c r="G52" s="97"/>
      <c r="H52" s="97"/>
    </row>
    <row r="53" spans="1:8" ht="12.75" customHeight="1">
      <c r="B53" s="220"/>
      <c r="C53" s="95"/>
      <c r="D53" s="94" t="s">
        <v>230</v>
      </c>
      <c r="E53" s="319">
        <f>IF(AND(E38="n/a",E40="n/a",E48="n/a",E52="n/a"),"n/a",AVERAGE(E36:E51))</f>
        <v>2</v>
      </c>
      <c r="F53" s="106"/>
      <c r="G53" s="107"/>
      <c r="H53" s="100"/>
    </row>
    <row r="54" spans="1:8" ht="12.75" customHeight="1">
      <c r="B54" s="219" t="s">
        <v>138</v>
      </c>
      <c r="C54" s="91"/>
      <c r="D54" s="91"/>
      <c r="E54" s="91"/>
      <c r="F54" s="92"/>
      <c r="G54" s="91"/>
      <c r="H54" s="93"/>
    </row>
    <row r="55" spans="1:8" ht="12.75" customHeight="1">
      <c r="B55" s="220" t="s">
        <v>231</v>
      </c>
      <c r="C55" s="95"/>
      <c r="D55" s="95"/>
      <c r="E55" s="95"/>
      <c r="F55" s="92"/>
      <c r="G55" s="95"/>
      <c r="H55" s="96"/>
    </row>
    <row r="56" spans="1:8" s="74" customFormat="1" ht="38.25">
      <c r="A56" s="74">
        <v>24</v>
      </c>
      <c r="B56" s="108" t="s">
        <v>368</v>
      </c>
      <c r="C56" s="97" t="s">
        <v>369</v>
      </c>
      <c r="D56" s="98">
        <f>IF(ISERROR(computation!E15), 0, computation!E15)</f>
        <v>0.87523758124677087</v>
      </c>
      <c r="E56" s="317">
        <f>IF(D56="n/a","n/a",IF(D56&gt;criteria!C51,criteria!$D$6,IF(D56&gt;criteria!I51,criteria!$J$6,IF(D56&lt;criteria!G51,IF(D56&lt;criteria!E51,criteria!$D$6,criteria!$F$6),criteria!$H$6))))</f>
        <v>3</v>
      </c>
      <c r="F56" s="104"/>
      <c r="G56" s="112"/>
      <c r="H56" s="97" t="s">
        <v>232</v>
      </c>
    </row>
    <row r="57" spans="1:8" ht="38.25">
      <c r="A57" s="73">
        <v>25</v>
      </c>
      <c r="B57" s="108" t="s">
        <v>371</v>
      </c>
      <c r="C57" s="97" t="s">
        <v>370</v>
      </c>
      <c r="D57" s="98">
        <f>IF(ISERROR(computation!E16), "n/a",computation!E16)</f>
        <v>0.4</v>
      </c>
      <c r="E57" s="317">
        <f>IF(D57="n/a","n/a",IF(D57&lt;criteria!E52,criteria!$D$6,IF(D57&lt;criteria!G52,criteria!$F$6,IF(D57&gt;criteria!I52,criteria!$J$6,criteria!$H$6))))</f>
        <v>0</v>
      </c>
      <c r="F57" s="99"/>
      <c r="G57" s="112"/>
      <c r="H57" s="97" t="s">
        <v>233</v>
      </c>
    </row>
    <row r="58" spans="1:8" ht="102">
      <c r="A58" s="73">
        <v>26</v>
      </c>
      <c r="B58" s="108" t="s">
        <v>372</v>
      </c>
      <c r="C58" s="109" t="s">
        <v>373</v>
      </c>
      <c r="D58" s="101" t="str">
        <f>Questionnaire!R156</f>
        <v xml:space="preserve">Fully Compliant </v>
      </c>
      <c r="E58" s="317">
        <f>IF(D58="n/a","n/a",IF(D58=criteria!C53,criteria!$D$6,IF(D58=criteria!E53,criteria!$F$6,IF(D58=criteria!G53,criteria!$H$6,IF(D58=criteria!I53,criteria!$J$6,0)))))</f>
        <v>3</v>
      </c>
      <c r="F58" s="99"/>
      <c r="G58" s="112"/>
      <c r="H58" s="97" t="s">
        <v>631</v>
      </c>
    </row>
    <row r="59" spans="1:8">
      <c r="B59" s="110"/>
      <c r="C59" s="111"/>
      <c r="D59" s="101"/>
      <c r="E59" s="318"/>
      <c r="F59" s="104"/>
      <c r="G59" s="112"/>
      <c r="H59" s="109"/>
    </row>
    <row r="60" spans="1:8" ht="12.75" customHeight="1">
      <c r="B60" s="220" t="s">
        <v>234</v>
      </c>
      <c r="C60" s="95"/>
      <c r="D60" s="95"/>
      <c r="E60" s="95"/>
      <c r="F60" s="92"/>
      <c r="G60" s="95"/>
      <c r="H60" s="96"/>
    </row>
    <row r="61" spans="1:8" ht="25.5">
      <c r="A61" s="73">
        <v>27</v>
      </c>
      <c r="B61" s="108" t="s">
        <v>379</v>
      </c>
      <c r="C61" s="97" t="s">
        <v>382</v>
      </c>
      <c r="D61" s="98">
        <f>IF(ISERROR(computation!E18), "n/a",computation!E18)</f>
        <v>1</v>
      </c>
      <c r="E61" s="317">
        <f>IF(D61="n/a","n/a",IF(D61&lt;criteria!E56,criteria!$D$6,IF(D61&lt;criteria!G56,criteria!$F$6,IF(D61&lt;criteria!I56,criteria!$H$6,criteria!$J$6))))</f>
        <v>3</v>
      </c>
      <c r="F61" s="99"/>
      <c r="G61" s="97"/>
      <c r="H61" s="109" t="s">
        <v>219</v>
      </c>
    </row>
    <row r="62" spans="1:8" ht="25.5">
      <c r="A62" s="73">
        <v>28</v>
      </c>
      <c r="B62" s="108" t="s">
        <v>380</v>
      </c>
      <c r="C62" s="97" t="s">
        <v>383</v>
      </c>
      <c r="D62" s="98" t="str">
        <f>IF(ISERROR(computation!E19), "n/a",computation!E19)</f>
        <v>n/a</v>
      </c>
      <c r="E62" s="317" t="str">
        <f>IF(D62="n/a","n/a",IF(D62&lt;criteria!E57,criteria!$D$6,IF(D62&lt;criteria!G57,criteria!$F$6,IF(D62&lt;criteria!I57,criteria!$H$6,criteria!$J$6))))</f>
        <v>n/a</v>
      </c>
      <c r="F62" s="99"/>
      <c r="G62" s="97"/>
      <c r="H62" s="109" t="s">
        <v>219</v>
      </c>
    </row>
    <row r="63" spans="1:8" ht="25.5">
      <c r="A63" s="73">
        <v>29</v>
      </c>
      <c r="B63" s="108" t="s">
        <v>381</v>
      </c>
      <c r="C63" s="97" t="s">
        <v>384</v>
      </c>
      <c r="D63" s="98" t="str">
        <f>IF(ISERROR(computation!E20), "n/a",computation!E20)</f>
        <v>n/a</v>
      </c>
      <c r="E63" s="317" t="str">
        <f>IF(D63="n/a","n/a",IF(D63&lt;criteria!E58,criteria!$D$6,IF(D63&lt;criteria!G58,criteria!$F$6,IF(D63&lt;criteria!I58,criteria!$H$6,criteria!$J$6))))</f>
        <v>n/a</v>
      </c>
      <c r="F63" s="99"/>
      <c r="G63" s="97"/>
      <c r="H63" s="109" t="s">
        <v>219</v>
      </c>
    </row>
    <row r="64" spans="1:8">
      <c r="B64" s="110"/>
      <c r="C64" s="100"/>
      <c r="D64" s="101"/>
      <c r="E64" s="318"/>
      <c r="F64" s="99"/>
      <c r="G64" s="97"/>
      <c r="H64" s="109"/>
    </row>
    <row r="65" spans="1:8" ht="12.75" customHeight="1">
      <c r="B65" s="220" t="s">
        <v>148</v>
      </c>
      <c r="C65" s="95"/>
      <c r="D65" s="95"/>
      <c r="E65" s="95"/>
      <c r="F65" s="92"/>
      <c r="G65" s="95"/>
      <c r="H65" s="96"/>
    </row>
    <row r="66" spans="1:8" ht="51">
      <c r="A66" s="73">
        <v>30</v>
      </c>
      <c r="B66" s="108" t="s">
        <v>396</v>
      </c>
      <c r="C66" s="97" t="s">
        <v>395</v>
      </c>
      <c r="D66" s="101" t="str">
        <f>Questionnaire!R165</f>
        <v xml:space="preserve">Fully Compliant </v>
      </c>
      <c r="E66" s="317">
        <f>IF(D66="n/a","n/a",IF(D66=criteria!C61,criteria!$D$6,IF(D66=criteria!E61,criteria!$F$6,IF(D66=criteria!G61,criteria!$H$6,IF(D66=criteria!I61,criteria!$J$6,0)))))</f>
        <v>3</v>
      </c>
      <c r="F66" s="99"/>
      <c r="G66" s="97"/>
      <c r="H66" s="97" t="s">
        <v>630</v>
      </c>
    </row>
    <row r="67" spans="1:8" ht="38.25">
      <c r="A67" s="73">
        <v>31</v>
      </c>
      <c r="B67" s="108" t="s">
        <v>397</v>
      </c>
      <c r="C67" s="97" t="s">
        <v>402</v>
      </c>
      <c r="D67" s="98">
        <f>Questionnaire!R175</f>
        <v>0</v>
      </c>
      <c r="E67" s="317">
        <f>IF(D67="n/a","n/a",IF(D67&lt;criteria!E62,criteria!$D$6,IF(D67&lt;criteria!G62,criteria!$F$6,IF(D67&lt;criteria!I62,criteria!$H$6,criteria!$J$6))))</f>
        <v>0</v>
      </c>
      <c r="F67" s="99"/>
      <c r="G67" s="97"/>
      <c r="H67" s="97" t="s">
        <v>235</v>
      </c>
    </row>
    <row r="68" spans="1:8" ht="38.25">
      <c r="A68" s="73">
        <v>32</v>
      </c>
      <c r="B68" s="108" t="s">
        <v>398</v>
      </c>
      <c r="C68" s="97" t="s">
        <v>410</v>
      </c>
      <c r="D68" s="101" t="str">
        <f>Questionnaire!R190</f>
        <v xml:space="preserve">Compliant </v>
      </c>
      <c r="E68" s="317">
        <f>IF(D68="n/a","n/a",IF(D68=criteria!C63,criteria!$D$6,IF(D68=criteria!E63,criteria!$F$6,IF(D68=criteria!G63,criteria!$H$6,IF(D68=criteria!I63,criteria!$J$6,0)))))</f>
        <v>3</v>
      </c>
      <c r="F68" s="99"/>
      <c r="G68" s="97"/>
      <c r="H68" s="97" t="s">
        <v>236</v>
      </c>
    </row>
    <row r="69" spans="1:8">
      <c r="B69" s="110"/>
      <c r="C69" s="100"/>
      <c r="D69" s="101"/>
      <c r="E69" s="318"/>
      <c r="F69" s="99"/>
      <c r="G69" s="97"/>
      <c r="H69" s="97"/>
    </row>
    <row r="70" spans="1:8" ht="12.75" customHeight="1">
      <c r="B70" s="220" t="s">
        <v>150</v>
      </c>
      <c r="C70" s="95"/>
      <c r="D70" s="95"/>
      <c r="E70" s="95"/>
      <c r="F70" s="92"/>
      <c r="G70" s="95"/>
      <c r="H70" s="96"/>
    </row>
    <row r="71" spans="1:8" ht="89.25">
      <c r="A71" s="73">
        <v>33</v>
      </c>
      <c r="B71" s="108" t="s">
        <v>416</v>
      </c>
      <c r="C71" s="97" t="s">
        <v>415</v>
      </c>
      <c r="D71" s="101" t="str">
        <f>Questionnaire!R200</f>
        <v xml:space="preserve">Fully Compliant </v>
      </c>
      <c r="E71" s="317">
        <f>IF(D71="n/a","n/a",IF(D71=criteria!C66,criteria!$D$6,IF(D71=criteria!E66,criteria!$F$6,IF(D71=criteria!G66,criteria!$H$6,IF(D71=criteria!I66,criteria!$J$6,0)))))</f>
        <v>3</v>
      </c>
      <c r="F71" s="99"/>
      <c r="G71" s="262"/>
      <c r="H71" s="97" t="s">
        <v>237</v>
      </c>
    </row>
    <row r="72" spans="1:8" ht="51">
      <c r="A72" s="73">
        <v>34</v>
      </c>
      <c r="B72" s="108" t="s">
        <v>417</v>
      </c>
      <c r="C72" s="97" t="s">
        <v>419</v>
      </c>
      <c r="D72" s="101" t="str">
        <f>Questionnaire!R212</f>
        <v xml:space="preserve">Fully Compliant </v>
      </c>
      <c r="E72" s="317">
        <f>IF(D72="n/a","n/a",IF(D72=criteria!C67,criteria!$D$6,IF(D72=criteria!E67,criteria!$F$6,IF(D72=criteria!G67,criteria!$H$6,IF(D72=criteria!I67,criteria!$J$6,0)))))</f>
        <v>3</v>
      </c>
      <c r="F72" s="99"/>
      <c r="G72" s="97"/>
      <c r="H72" s="97" t="s">
        <v>238</v>
      </c>
    </row>
    <row r="73" spans="1:8">
      <c r="B73" s="110"/>
      <c r="C73" s="100"/>
      <c r="D73" s="101"/>
      <c r="E73" s="318"/>
      <c r="F73" s="99"/>
      <c r="G73" s="97"/>
      <c r="H73" s="97"/>
    </row>
    <row r="74" spans="1:8" ht="12.75" customHeight="1">
      <c r="B74" s="220" t="s">
        <v>151</v>
      </c>
      <c r="C74" s="95"/>
      <c r="D74" s="95"/>
      <c r="E74" s="95"/>
      <c r="F74" s="92"/>
      <c r="G74" s="95"/>
      <c r="H74" s="96"/>
    </row>
    <row r="75" spans="1:8" ht="51">
      <c r="A75" s="73">
        <v>35</v>
      </c>
      <c r="B75" s="108" t="s">
        <v>421</v>
      </c>
      <c r="C75" s="97" t="s">
        <v>420</v>
      </c>
      <c r="D75" s="101" t="str">
        <f>Questionnaire!R224</f>
        <v>Substantially Compliant</v>
      </c>
      <c r="E75" s="317">
        <f>IF(D75="n/a","n/a",IF(D75=criteria!C70,criteria!$D$6,IF(D75=criteria!E70,criteria!$F$6,IF(D75=criteria!G70,criteria!$H$6,IF(D75=criteria!I70,criteria!$J$6,0)))))</f>
        <v>2</v>
      </c>
      <c r="F75" s="99"/>
      <c r="G75" s="97"/>
      <c r="H75" s="97" t="s">
        <v>239</v>
      </c>
    </row>
    <row r="76" spans="1:8" ht="38.25" hidden="1">
      <c r="B76" s="228" t="e">
        <f>B75+1</f>
        <v>#VALUE!</v>
      </c>
      <c r="C76" s="230" t="s">
        <v>152</v>
      </c>
      <c r="D76" s="101" t="s">
        <v>88</v>
      </c>
      <c r="E76" s="317" t="str">
        <f>IF(D76="n/a","n/a",IF(D76=criteria!C71,criteria!$D$6,IF(D76=criteria!E71,criteria!$F$6,IF(D76=criteria!G71,criteria!$H$6,IF(D76=criteria!I71,criteria!$J$6,0)))))</f>
        <v>n/a</v>
      </c>
      <c r="F76" s="113"/>
      <c r="G76" s="97"/>
      <c r="H76" s="109" t="s">
        <v>240</v>
      </c>
    </row>
    <row r="77" spans="1:8" ht="51">
      <c r="A77" s="73">
        <v>36</v>
      </c>
      <c r="B77" s="108" t="s">
        <v>422</v>
      </c>
      <c r="C77" s="97" t="s">
        <v>423</v>
      </c>
      <c r="D77" s="101" t="str">
        <f>Questionnaire!R251</f>
        <v>After 45 days</v>
      </c>
      <c r="E77" s="317">
        <f>IF(D77="n/a","n/a",IF(D77=criteria!C72,criteria!$D$6,IF(D77=criteria!E72,criteria!$F$6,IF(D77=criteria!G72,criteria!$H$6,IF(D77=criteria!I72,criteria!$J$6,0)))))</f>
        <v>0</v>
      </c>
      <c r="F77" s="99"/>
      <c r="G77" s="97"/>
      <c r="H77" s="97" t="s">
        <v>241</v>
      </c>
    </row>
    <row r="78" spans="1:8">
      <c r="B78" s="110"/>
      <c r="C78" s="100"/>
      <c r="D78" s="101"/>
      <c r="E78" s="318"/>
      <c r="F78" s="99"/>
      <c r="G78" s="97"/>
      <c r="H78" s="97"/>
    </row>
    <row r="79" spans="1:8" ht="12.75" customHeight="1">
      <c r="B79" s="220"/>
      <c r="C79" s="95"/>
      <c r="D79" s="94" t="s">
        <v>242</v>
      </c>
      <c r="E79" s="319">
        <f>IF(AND(E59="n/a",E64="n/a",E69="n/a",E73="n/a",E78="n/a"),"n/a",AVERAGE(E56:E77))</f>
        <v>2.0909090909090908</v>
      </c>
      <c r="F79" s="106"/>
      <c r="G79" s="107"/>
      <c r="H79" s="100"/>
    </row>
    <row r="80" spans="1:8" ht="12.75" customHeight="1">
      <c r="B80" s="219" t="s">
        <v>243</v>
      </c>
      <c r="C80" s="91"/>
      <c r="D80" s="91"/>
      <c r="E80" s="91"/>
      <c r="F80" s="92"/>
      <c r="G80" s="91"/>
      <c r="H80" s="93"/>
    </row>
    <row r="81" spans="1:8" ht="12.75" customHeight="1">
      <c r="B81" s="221" t="s">
        <v>153</v>
      </c>
      <c r="C81" s="114"/>
      <c r="D81" s="114"/>
      <c r="E81" s="114"/>
      <c r="F81" s="115"/>
      <c r="G81" s="114"/>
      <c r="H81" s="116"/>
    </row>
    <row r="82" spans="1:8" ht="51">
      <c r="A82" s="73">
        <v>37</v>
      </c>
      <c r="B82" s="108" t="s">
        <v>425</v>
      </c>
      <c r="C82" s="97" t="s">
        <v>424</v>
      </c>
      <c r="D82" s="101" t="str">
        <f>Questionnaire!R257</f>
        <v xml:space="preserve">Fully Compliant </v>
      </c>
      <c r="E82" s="317">
        <f>IF(D82="n/a","n/a",IF(D82=criteria!C77,criteria!$D$6,IF(D82=criteria!E77,criteria!$F$6,IF(D82=criteria!G77,criteria!$H$6,IF(D82=criteria!I77,criteria!$J$6,0)))))</f>
        <v>3</v>
      </c>
      <c r="F82" s="99"/>
      <c r="G82" s="97"/>
      <c r="H82" s="97" t="s">
        <v>244</v>
      </c>
    </row>
    <row r="83" spans="1:8" hidden="1">
      <c r="B83" s="228" t="s">
        <v>426</v>
      </c>
      <c r="C83" s="229" t="s">
        <v>154</v>
      </c>
      <c r="D83" s="98" t="str">
        <f>IF(ISERROR(computation!C21), "n/a",computation!C21)</f>
        <v>n/a</v>
      </c>
      <c r="E83" s="317" t="str">
        <f>IF(D83="n/a","n/a",IF(D83&lt;criteria!E78,criteria!$D$6,IF(D83&lt;criteria!G78,criteria!$F$6,IF(D83&lt;criteria!I78,criteria!$H$6,criteria!$J$6))))</f>
        <v>n/a</v>
      </c>
      <c r="F83" s="113"/>
      <c r="G83" s="97"/>
      <c r="H83" s="109" t="s">
        <v>245</v>
      </c>
    </row>
    <row r="84" spans="1:8">
      <c r="B84" s="110"/>
      <c r="C84" s="111"/>
      <c r="D84" s="101"/>
      <c r="E84" s="318"/>
      <c r="F84" s="113"/>
      <c r="G84" s="97"/>
      <c r="H84" s="109"/>
    </row>
    <row r="85" spans="1:8" ht="12.75" customHeight="1">
      <c r="B85" s="220" t="s">
        <v>159</v>
      </c>
      <c r="C85" s="95"/>
      <c r="D85" s="95"/>
      <c r="E85" s="95"/>
      <c r="F85" s="92"/>
      <c r="G85" s="95"/>
      <c r="H85" s="96"/>
    </row>
    <row r="86" spans="1:8" ht="51">
      <c r="A86" s="73">
        <v>38</v>
      </c>
      <c r="B86" s="108" t="s">
        <v>431</v>
      </c>
      <c r="C86" s="109" t="s">
        <v>433</v>
      </c>
      <c r="D86" s="101" t="str">
        <f>Questionnaire!R269</f>
        <v xml:space="preserve">Fully Compliant </v>
      </c>
      <c r="E86" s="317">
        <f>IF(D86="n/a","n/a",IF(D86=criteria!C81,criteria!$D$6,IF(D86=criteria!E81,criteria!$F$6,IF(D86=criteria!G81,criteria!$H$6,IF(D86=criteria!I81,criteria!$J$6,0)))))</f>
        <v>3</v>
      </c>
      <c r="F86" s="99"/>
      <c r="G86" s="97"/>
      <c r="H86" s="97" t="s">
        <v>246</v>
      </c>
    </row>
    <row r="87" spans="1:8" ht="38.25">
      <c r="A87" s="73">
        <v>39</v>
      </c>
      <c r="B87" s="108" t="s">
        <v>432</v>
      </c>
      <c r="C87" s="109" t="s">
        <v>439</v>
      </c>
      <c r="D87" s="101" t="str">
        <f>Questionnaire!R280</f>
        <v>Above 90-100%  compliance</v>
      </c>
      <c r="E87" s="317">
        <f>IF(D87="n/a","n/a",IF(D87=criteria!C82,criteria!$D$6,IF(D87=criteria!E82,criteria!$F$6,IF(D87=criteria!G82,criteria!$H$6,IF(D87=criteria!I82,criteria!$J$6,0)))))</f>
        <v>3</v>
      </c>
      <c r="F87" s="99"/>
      <c r="G87" s="97"/>
      <c r="H87" s="97" t="s">
        <v>247</v>
      </c>
    </row>
    <row r="88" spans="1:8">
      <c r="B88" s="110"/>
      <c r="C88" s="111"/>
      <c r="D88" s="101"/>
      <c r="E88" s="318"/>
      <c r="F88" s="99"/>
      <c r="G88" s="97"/>
      <c r="H88" s="97"/>
    </row>
    <row r="89" spans="1:8" ht="12.75" customHeight="1">
      <c r="B89" s="220" t="s">
        <v>160</v>
      </c>
      <c r="C89" s="95"/>
      <c r="D89" s="95"/>
      <c r="E89" s="95"/>
      <c r="F89" s="92"/>
      <c r="G89" s="95"/>
      <c r="H89" s="96"/>
    </row>
    <row r="90" spans="1:8" ht="63.75">
      <c r="A90" s="73">
        <v>40</v>
      </c>
      <c r="B90" s="108" t="s">
        <v>441</v>
      </c>
      <c r="C90" s="109" t="s">
        <v>440</v>
      </c>
      <c r="D90" s="101" t="str">
        <f>Questionnaire!R288</f>
        <v>Substantially Compliant</v>
      </c>
      <c r="E90" s="320">
        <f>IF(D90="n/a","n/a",IF(D90=criteria!C85,criteria!$D$6,IF(D90=criteria!E85,criteria!$F$6,IF(D90=criteria!G85,criteria!$H$6,IF(D90=criteria!I85,criteria!$J$6,0)))))</f>
        <v>2</v>
      </c>
      <c r="F90" s="99"/>
      <c r="G90" s="97"/>
      <c r="H90" s="97" t="s">
        <v>248</v>
      </c>
    </row>
    <row r="91" spans="1:8">
      <c r="B91" s="110"/>
      <c r="C91" s="231"/>
      <c r="D91" s="217"/>
      <c r="E91" s="321"/>
      <c r="F91" s="92"/>
      <c r="G91" s="107"/>
      <c r="H91" s="100"/>
    </row>
    <row r="92" spans="1:8" ht="12.75" customHeight="1">
      <c r="B92" s="220" t="s">
        <v>161</v>
      </c>
      <c r="C92" s="95"/>
      <c r="D92" s="95"/>
      <c r="E92" s="95"/>
      <c r="F92" s="92"/>
      <c r="G92" s="95"/>
      <c r="H92" s="96"/>
    </row>
    <row r="93" spans="1:8" ht="25.5">
      <c r="A93" s="73">
        <v>41</v>
      </c>
      <c r="B93" s="108" t="s">
        <v>443</v>
      </c>
      <c r="C93" s="109" t="s">
        <v>444</v>
      </c>
      <c r="D93" s="101" t="str">
        <f>Questionnaire!R298</f>
        <v>Substantially Compliant</v>
      </c>
      <c r="E93" s="320">
        <f>IF(D93="n/a","n/a",IF(D93=criteria!C88,criteria!$D$6,IF(D93=criteria!E88,criteria!$F$6,IF(D93=criteria!G88,criteria!$H$6,IF(D93=criteria!I88,criteria!$J$6,0)))))</f>
        <v>2</v>
      </c>
      <c r="F93" s="99"/>
      <c r="G93" s="97"/>
      <c r="H93" s="97" t="s">
        <v>249</v>
      </c>
    </row>
    <row r="94" spans="1:8" ht="12.75" customHeight="1">
      <c r="B94" s="220"/>
      <c r="C94" s="95"/>
      <c r="D94" s="94" t="s">
        <v>250</v>
      </c>
      <c r="E94" s="319">
        <f>IF(AND(E84="n/a",E88="n/a",E90="n/a",E93="n/a"),"n/a",AVERAGE(E82:E93))</f>
        <v>2.6</v>
      </c>
      <c r="F94" s="106"/>
      <c r="G94" s="107"/>
      <c r="H94" s="100"/>
    </row>
    <row r="95" spans="1:8" ht="23.25" customHeight="1">
      <c r="B95" s="220" t="s">
        <v>251</v>
      </c>
      <c r="C95" s="95"/>
      <c r="D95" s="96"/>
      <c r="E95" s="322">
        <f>AVERAGE(E94,E79,E53,E33)</f>
        <v>1.9227272727272728</v>
      </c>
      <c r="F95" s="106"/>
      <c r="G95" s="107"/>
      <c r="H95" s="100"/>
    </row>
    <row r="96" spans="1:8" s="343" customFormat="1">
      <c r="A96" s="73"/>
      <c r="B96" s="222"/>
      <c r="C96" s="323"/>
      <c r="D96" s="255"/>
      <c r="E96" s="256"/>
      <c r="F96" s="78"/>
      <c r="G96" s="78"/>
      <c r="H96" s="78"/>
    </row>
    <row r="97" spans="1:8" s="345" customFormat="1" ht="45" hidden="1" customHeight="1">
      <c r="A97" s="344"/>
      <c r="B97" s="394" t="s">
        <v>252</v>
      </c>
      <c r="C97" s="394"/>
      <c r="D97" s="394"/>
      <c r="E97" s="394"/>
      <c r="F97" s="394"/>
      <c r="G97" s="394"/>
      <c r="H97" s="394"/>
    </row>
    <row r="98" spans="1:8" s="345" customFormat="1" ht="12.75" hidden="1" customHeight="1">
      <c r="A98" s="344"/>
      <c r="B98" s="325"/>
      <c r="C98" s="324"/>
      <c r="D98" s="326"/>
      <c r="E98" s="327"/>
      <c r="F98" s="328"/>
      <c r="G98" s="324"/>
      <c r="H98" s="324"/>
    </row>
    <row r="99" spans="1:8" s="345" customFormat="1" ht="12.75" hidden="1" customHeight="1">
      <c r="A99" s="344"/>
      <c r="B99" s="325" t="s">
        <v>253</v>
      </c>
      <c r="C99" s="329"/>
      <c r="D99" s="329"/>
      <c r="E99" s="329"/>
      <c r="F99" s="78"/>
      <c r="G99" s="329"/>
      <c r="H99" s="329"/>
    </row>
    <row r="100" spans="1:8" s="343" customFormat="1">
      <c r="A100" s="73"/>
      <c r="B100" s="223"/>
      <c r="C100" s="328"/>
      <c r="D100" s="259"/>
      <c r="E100" s="330"/>
      <c r="F100" s="328"/>
      <c r="G100" s="328"/>
      <c r="H100" s="328"/>
    </row>
    <row r="101" spans="1:8" s="343" customFormat="1">
      <c r="A101" s="73"/>
      <c r="B101" s="223"/>
      <c r="C101" s="328"/>
      <c r="D101" s="259"/>
      <c r="E101" s="330"/>
      <c r="F101" s="328"/>
      <c r="G101" s="328"/>
      <c r="H101" s="328"/>
    </row>
    <row r="102" spans="1:8" s="343" customFormat="1">
      <c r="A102" s="73"/>
      <c r="B102" s="223"/>
      <c r="C102" s="77" t="s">
        <v>254</v>
      </c>
      <c r="D102" s="255"/>
      <c r="E102" s="260"/>
      <c r="F102" s="328"/>
      <c r="G102" s="328"/>
      <c r="H102" s="328"/>
    </row>
    <row r="103" spans="1:8" s="343" customFormat="1">
      <c r="A103" s="73"/>
      <c r="B103" s="223"/>
      <c r="C103" s="77"/>
      <c r="D103" s="255"/>
      <c r="E103" s="260"/>
      <c r="F103" s="328"/>
      <c r="G103" s="328"/>
      <c r="H103" s="328"/>
    </row>
    <row r="104" spans="1:8" s="343" customFormat="1">
      <c r="A104" s="73"/>
      <c r="B104" s="223"/>
      <c r="C104" s="331" t="s">
        <v>255</v>
      </c>
      <c r="D104" s="332" t="s">
        <v>256</v>
      </c>
      <c r="E104" s="333" t="s">
        <v>257</v>
      </c>
      <c r="F104" s="328"/>
      <c r="G104" s="328"/>
      <c r="H104" s="328"/>
    </row>
    <row r="105" spans="1:8" s="343" customFormat="1">
      <c r="A105" s="79"/>
      <c r="B105" s="223"/>
      <c r="C105" s="334"/>
      <c r="D105" s="335"/>
      <c r="E105" s="336"/>
      <c r="F105" s="328"/>
      <c r="G105" s="328"/>
      <c r="H105" s="328"/>
    </row>
    <row r="106" spans="1:8" s="343" customFormat="1">
      <c r="A106" s="342" t="s">
        <v>622</v>
      </c>
      <c r="B106" s="341" t="s">
        <v>623</v>
      </c>
      <c r="C106" s="97" t="s">
        <v>273</v>
      </c>
      <c r="D106" s="103">
        <v>3</v>
      </c>
      <c r="E106" s="337">
        <f>E33</f>
        <v>1</v>
      </c>
      <c r="F106" s="328"/>
      <c r="G106" s="328"/>
      <c r="H106" s="328"/>
    </row>
    <row r="107" spans="1:8" s="343" customFormat="1" ht="25.5">
      <c r="A107" s="342" t="s">
        <v>622</v>
      </c>
      <c r="B107" s="341" t="s">
        <v>624</v>
      </c>
      <c r="C107" s="97" t="s">
        <v>274</v>
      </c>
      <c r="D107" s="103">
        <v>3</v>
      </c>
      <c r="E107" s="337">
        <f>E53</f>
        <v>2</v>
      </c>
      <c r="F107" s="328"/>
      <c r="G107" s="328"/>
      <c r="H107" s="328"/>
    </row>
    <row r="108" spans="1:8" s="343" customFormat="1">
      <c r="A108" s="342" t="s">
        <v>622</v>
      </c>
      <c r="B108" s="341" t="s">
        <v>625</v>
      </c>
      <c r="C108" s="97" t="s">
        <v>275</v>
      </c>
      <c r="D108" s="103">
        <v>3</v>
      </c>
      <c r="E108" s="337">
        <f>E79</f>
        <v>2.0909090909090908</v>
      </c>
      <c r="F108" s="328"/>
      <c r="G108" s="328"/>
      <c r="H108" s="328"/>
    </row>
    <row r="109" spans="1:8" s="343" customFormat="1" ht="25.5">
      <c r="A109" s="342" t="s">
        <v>622</v>
      </c>
      <c r="B109" s="341" t="s">
        <v>626</v>
      </c>
      <c r="C109" s="97" t="s">
        <v>276</v>
      </c>
      <c r="D109" s="103">
        <v>3</v>
      </c>
      <c r="E109" s="337">
        <f>E94</f>
        <v>2.6</v>
      </c>
      <c r="F109" s="328"/>
      <c r="G109" s="328"/>
      <c r="H109" s="328"/>
    </row>
    <row r="110" spans="1:8" s="343" customFormat="1">
      <c r="A110" s="79"/>
      <c r="B110" s="223"/>
      <c r="C110" s="338" t="s">
        <v>258</v>
      </c>
      <c r="D110" s="339">
        <v>3</v>
      </c>
      <c r="E110" s="340">
        <f>E95</f>
        <v>1.9227272727272728</v>
      </c>
      <c r="F110" s="328"/>
      <c r="G110" s="328"/>
      <c r="H110" s="328"/>
    </row>
    <row r="111" spans="1:8" s="343" customFormat="1">
      <c r="A111" s="73"/>
      <c r="B111" s="223"/>
      <c r="C111" s="78"/>
      <c r="D111" s="259"/>
      <c r="E111" s="260"/>
      <c r="F111" s="78"/>
      <c r="G111" s="78"/>
      <c r="H111" s="78"/>
    </row>
    <row r="112" spans="1:8">
      <c r="B112" s="223"/>
      <c r="C112" s="78"/>
      <c r="D112" s="259"/>
      <c r="E112" s="260"/>
      <c r="F112" s="78"/>
      <c r="G112" s="78"/>
      <c r="H112" s="78"/>
    </row>
    <row r="113" spans="2:8">
      <c r="B113" s="223"/>
      <c r="C113" s="78"/>
      <c r="D113" s="259"/>
      <c r="E113" s="260"/>
      <c r="F113" s="78"/>
      <c r="G113" s="78"/>
      <c r="H113" s="78"/>
    </row>
    <row r="114" spans="2:8">
      <c r="B114" s="223"/>
      <c r="C114" s="78"/>
      <c r="D114" s="259"/>
      <c r="E114" s="260"/>
      <c r="F114" s="78"/>
      <c r="G114" s="78"/>
      <c r="H114" s="78"/>
    </row>
    <row r="115" spans="2:8">
      <c r="B115" s="223"/>
      <c r="C115" s="78"/>
      <c r="D115" s="259"/>
      <c r="E115" s="260"/>
      <c r="F115" s="78"/>
      <c r="G115" s="78"/>
      <c r="H115" s="78"/>
    </row>
    <row r="116" spans="2:8">
      <c r="B116" s="223"/>
      <c r="C116" s="78"/>
      <c r="D116" s="259"/>
      <c r="E116" s="260"/>
      <c r="F116" s="78"/>
      <c r="G116" s="78"/>
      <c r="H116" s="78"/>
    </row>
    <row r="117" spans="2:8">
      <c r="B117" s="223"/>
      <c r="C117" s="78"/>
      <c r="D117" s="259"/>
      <c r="E117" s="260"/>
      <c r="F117" s="78"/>
      <c r="G117" s="78"/>
      <c r="H117" s="78"/>
    </row>
  </sheetData>
  <sheetProtection password="D52D" sheet="1" objects="1" scenarios="1" formatCells="0" selectLockedCells="1" sort="0"/>
  <mergeCells count="6">
    <mergeCell ref="B97:H97"/>
    <mergeCell ref="C11:C12"/>
    <mergeCell ref="D11:D12"/>
    <mergeCell ref="E11:E12"/>
    <mergeCell ref="F11:F12"/>
    <mergeCell ref="H11:H12"/>
  </mergeCells>
  <printOptions horizontalCentered="1"/>
  <pageMargins left="0.25" right="0.25" top="0.5" bottom="0.5" header="0.51180555555555596" footer="0.51180555555555596"/>
  <pageSetup paperSize="9" scale="76" firstPageNumber="0" fitToHeight="0" orientation="portrait" horizontalDpi="300" verticalDpi="300" r:id="rId1"/>
  <headerFooter alignWithMargins="0"/>
  <rowBreaks count="2" manualBreakCount="2">
    <brk id="48" min="1" max="7" man="1"/>
    <brk id="79" min="1" max="7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opLeftCell="A44" zoomScale="89" zoomScaleNormal="89" workbookViewId="0">
      <selection activeCell="G26" sqref="G26"/>
    </sheetView>
  </sheetViews>
  <sheetFormatPr defaultColWidth="9.140625" defaultRowHeight="12.75"/>
  <cols>
    <col min="1" max="1" width="17.140625" style="117" customWidth="1"/>
    <col min="2" max="2" width="48.42578125" style="117" customWidth="1"/>
    <col min="3" max="3" width="14.85546875" style="117" hidden="1" customWidth="1"/>
    <col min="4" max="4" width="56.5703125" style="117" customWidth="1"/>
    <col min="5" max="5" width="27.140625" style="117" customWidth="1"/>
    <col min="6" max="6" width="24.140625" style="117" customWidth="1"/>
    <col min="7" max="7" width="27.85546875" style="117" customWidth="1"/>
    <col min="8" max="16384" width="9.140625" style="117"/>
  </cols>
  <sheetData>
    <row r="1" spans="1:7" ht="12.75" customHeight="1">
      <c r="A1" s="398" t="s">
        <v>259</v>
      </c>
      <c r="B1" s="398"/>
      <c r="C1" s="398"/>
      <c r="D1" s="398"/>
      <c r="E1" s="398"/>
      <c r="F1" s="398"/>
      <c r="G1" s="398"/>
    </row>
    <row r="2" spans="1:7" ht="12.75" customHeight="1">
      <c r="A2" s="299"/>
      <c r="B2" s="299"/>
      <c r="C2" s="299"/>
      <c r="D2" s="299"/>
      <c r="E2" s="299"/>
      <c r="F2" s="299"/>
      <c r="G2" s="299"/>
    </row>
    <row r="3" spans="1:7" ht="15.75">
      <c r="A3" s="398" t="s">
        <v>260</v>
      </c>
      <c r="B3" s="398"/>
      <c r="C3" s="398"/>
      <c r="D3" s="398"/>
      <c r="E3" s="398"/>
      <c r="F3" s="398"/>
      <c r="G3" s="398"/>
    </row>
    <row r="4" spans="1:7">
      <c r="A4" s="300"/>
      <c r="B4" s="300"/>
      <c r="C4" s="300"/>
      <c r="D4" s="300"/>
      <c r="E4" s="300"/>
      <c r="F4" s="300"/>
      <c r="G4" s="300"/>
    </row>
    <row r="5" spans="1:7">
      <c r="A5" s="313" t="s">
        <v>677</v>
      </c>
      <c r="B5" s="300"/>
      <c r="C5" s="300"/>
      <c r="D5" s="300"/>
      <c r="E5" s="300"/>
      <c r="F5" s="313" t="s">
        <v>676</v>
      </c>
      <c r="G5" s="300"/>
    </row>
    <row r="6" spans="1:7" ht="13.5" thickBot="1">
      <c r="A6" s="300"/>
      <c r="B6" s="300"/>
      <c r="C6" s="300"/>
      <c r="D6" s="300"/>
      <c r="E6" s="300"/>
      <c r="F6" s="300"/>
      <c r="G6" s="300"/>
    </row>
    <row r="7" spans="1:7" ht="16.5" thickBot="1">
      <c r="A7" s="301" t="s">
        <v>518</v>
      </c>
      <c r="B7" s="302" t="s">
        <v>261</v>
      </c>
      <c r="C7" s="303"/>
      <c r="D7" s="303" t="s">
        <v>262</v>
      </c>
      <c r="E7" s="304" t="s">
        <v>263</v>
      </c>
      <c r="F7" s="305" t="s">
        <v>264</v>
      </c>
      <c r="G7" s="306" t="s">
        <v>265</v>
      </c>
    </row>
    <row r="8" spans="1:7" ht="39.950000000000003" customHeight="1">
      <c r="A8" s="307" t="s">
        <v>272</v>
      </c>
      <c r="B8" s="308" t="s">
        <v>293</v>
      </c>
      <c r="C8" s="309">
        <f>VLOOKUP(A8,APCPI!B15:E93,4,FALSE)</f>
        <v>0</v>
      </c>
      <c r="D8" s="314" t="s">
        <v>653</v>
      </c>
      <c r="E8" s="315" t="s">
        <v>656</v>
      </c>
      <c r="F8" s="374" t="s">
        <v>652</v>
      </c>
      <c r="G8" s="316" t="s">
        <v>655</v>
      </c>
    </row>
    <row r="9" spans="1:7" ht="39.950000000000003" customHeight="1">
      <c r="A9" s="307" t="s">
        <v>277</v>
      </c>
      <c r="B9" s="308" t="s">
        <v>294</v>
      </c>
      <c r="C9" s="309">
        <f>VLOOKUP(A9,APCPI!B16:E94,4,FALSE)</f>
        <v>0</v>
      </c>
      <c r="D9" s="314" t="s">
        <v>653</v>
      </c>
      <c r="E9" s="315" t="s">
        <v>656</v>
      </c>
      <c r="F9" s="374" t="s">
        <v>652</v>
      </c>
      <c r="G9" s="316" t="s">
        <v>655</v>
      </c>
    </row>
    <row r="10" spans="1:7" ht="39.950000000000003" customHeight="1">
      <c r="A10" s="307" t="s">
        <v>278</v>
      </c>
      <c r="B10" s="308" t="s">
        <v>295</v>
      </c>
      <c r="C10" s="309">
        <f>VLOOKUP(A10,APCPI!B19:E97,4,FALSE)</f>
        <v>0</v>
      </c>
      <c r="D10" s="314" t="s">
        <v>653</v>
      </c>
      <c r="E10" s="315" t="s">
        <v>656</v>
      </c>
      <c r="F10" s="374" t="s">
        <v>652</v>
      </c>
      <c r="G10" s="316" t="s">
        <v>655</v>
      </c>
    </row>
    <row r="11" spans="1:7" ht="39.950000000000003" customHeight="1">
      <c r="A11" s="307" t="s">
        <v>279</v>
      </c>
      <c r="B11" s="308" t="s">
        <v>296</v>
      </c>
      <c r="C11" s="309">
        <f>VLOOKUP(A11,APCPI!B20:E98,4,FALSE)</f>
        <v>0</v>
      </c>
      <c r="D11" s="314" t="s">
        <v>653</v>
      </c>
      <c r="E11" s="315" t="s">
        <v>656</v>
      </c>
      <c r="F11" s="374" t="s">
        <v>652</v>
      </c>
      <c r="G11" s="316" t="s">
        <v>655</v>
      </c>
    </row>
    <row r="12" spans="1:7" ht="39.950000000000003" customHeight="1">
      <c r="A12" s="307" t="s">
        <v>280</v>
      </c>
      <c r="B12" s="308" t="s">
        <v>292</v>
      </c>
      <c r="C12" s="309">
        <f>VLOOKUP(A12,APCPI!B21:E99,4,FALSE)</f>
        <v>2</v>
      </c>
      <c r="D12" s="314" t="s">
        <v>653</v>
      </c>
      <c r="E12" s="315" t="s">
        <v>656</v>
      </c>
      <c r="F12" s="374" t="s">
        <v>652</v>
      </c>
      <c r="G12" s="316" t="s">
        <v>655</v>
      </c>
    </row>
    <row r="13" spans="1:7" ht="39.950000000000003" customHeight="1">
      <c r="A13" s="307" t="s">
        <v>281</v>
      </c>
      <c r="B13" s="308" t="s">
        <v>297</v>
      </c>
      <c r="C13" s="309">
        <f>VLOOKUP(A13,APCPI!B22:E100,4,FALSE)</f>
        <v>3</v>
      </c>
      <c r="D13" s="314"/>
      <c r="E13" s="315"/>
      <c r="F13" s="314"/>
      <c r="G13" s="316"/>
    </row>
    <row r="14" spans="1:7" ht="39.950000000000003" customHeight="1">
      <c r="A14" s="307" t="s">
        <v>282</v>
      </c>
      <c r="B14" s="308" t="s">
        <v>306</v>
      </c>
      <c r="C14" s="309" t="str">
        <f>VLOOKUP(A14,APCPI!B23:E101,4,FALSE)</f>
        <v>n/a</v>
      </c>
      <c r="D14" s="314"/>
      <c r="E14" s="315"/>
      <c r="F14" s="314"/>
      <c r="G14" s="316"/>
    </row>
    <row r="15" spans="1:7" ht="39.950000000000003" customHeight="1">
      <c r="A15" s="307" t="s">
        <v>283</v>
      </c>
      <c r="B15" s="308" t="s">
        <v>298</v>
      </c>
      <c r="C15" s="309" t="str">
        <f>VLOOKUP(A15,APCPI!B24:E102,4,FALSE)</f>
        <v>n/a</v>
      </c>
      <c r="D15" s="314"/>
      <c r="E15" s="315"/>
      <c r="F15" s="314"/>
      <c r="G15" s="316"/>
    </row>
    <row r="16" spans="1:7" ht="39.950000000000003" customHeight="1">
      <c r="A16" s="307" t="s">
        <v>316</v>
      </c>
      <c r="B16" s="308" t="s">
        <v>321</v>
      </c>
      <c r="C16" s="309">
        <f>VLOOKUP(A16,APCPI!B27:E105,4,FALSE)</f>
        <v>0</v>
      </c>
      <c r="D16" s="314" t="s">
        <v>662</v>
      </c>
      <c r="E16" s="315" t="s">
        <v>656</v>
      </c>
      <c r="F16" s="374" t="s">
        <v>652</v>
      </c>
      <c r="G16" s="316" t="s">
        <v>655</v>
      </c>
    </row>
    <row r="17" spans="1:7" ht="39.950000000000003" customHeight="1">
      <c r="A17" s="307" t="s">
        <v>317</v>
      </c>
      <c r="B17" s="308" t="s">
        <v>322</v>
      </c>
      <c r="C17" s="309">
        <f>VLOOKUP(A17,APCPI!B28:E106,4,FALSE)</f>
        <v>0</v>
      </c>
      <c r="D17" s="314" t="s">
        <v>662</v>
      </c>
      <c r="E17" s="315" t="s">
        <v>656</v>
      </c>
      <c r="F17" s="374" t="s">
        <v>652</v>
      </c>
      <c r="G17" s="316" t="s">
        <v>655</v>
      </c>
    </row>
    <row r="18" spans="1:7" ht="39.950000000000003" customHeight="1">
      <c r="A18" s="307" t="s">
        <v>318</v>
      </c>
      <c r="B18" s="308" t="s">
        <v>323</v>
      </c>
      <c r="C18" s="309">
        <f>VLOOKUP(A18,APCPI!B29:E107,4,FALSE)</f>
        <v>0</v>
      </c>
      <c r="D18" s="314" t="s">
        <v>662</v>
      </c>
      <c r="E18" s="315" t="s">
        <v>656</v>
      </c>
      <c r="F18" s="374" t="s">
        <v>652</v>
      </c>
      <c r="G18" s="316" t="s">
        <v>655</v>
      </c>
    </row>
    <row r="19" spans="1:7" ht="39.950000000000003" customHeight="1">
      <c r="A19" s="307" t="s">
        <v>319</v>
      </c>
      <c r="B19" s="308" t="s">
        <v>324</v>
      </c>
      <c r="C19" s="309">
        <f>VLOOKUP(A19,APCPI!B30:E108,4,FALSE)</f>
        <v>3</v>
      </c>
      <c r="D19" s="314"/>
      <c r="E19" s="315"/>
      <c r="F19" s="314"/>
      <c r="G19" s="316"/>
    </row>
    <row r="20" spans="1:7" ht="39.950000000000003" customHeight="1">
      <c r="A20" s="307" t="s">
        <v>320</v>
      </c>
      <c r="B20" s="308" t="s">
        <v>325</v>
      </c>
      <c r="C20" s="309">
        <f>VLOOKUP(A20,APCPI!B31:E109,4,FALSE)</f>
        <v>3</v>
      </c>
      <c r="D20" s="314"/>
      <c r="E20" s="315"/>
      <c r="F20" s="314"/>
      <c r="G20" s="316"/>
    </row>
    <row r="21" spans="1:7" ht="39.950000000000003" customHeight="1">
      <c r="A21" s="307" t="s">
        <v>332</v>
      </c>
      <c r="B21" s="308" t="s">
        <v>334</v>
      </c>
      <c r="C21" s="309">
        <f>VLOOKUP(A21,APCPI!B36:E114,4,FALSE)</f>
        <v>3</v>
      </c>
      <c r="D21" s="314"/>
      <c r="E21" s="315"/>
      <c r="F21" s="314"/>
      <c r="G21" s="316"/>
    </row>
    <row r="22" spans="1:7" ht="51" customHeight="1">
      <c r="A22" s="307" t="s">
        <v>333</v>
      </c>
      <c r="B22" s="308" t="s">
        <v>335</v>
      </c>
      <c r="C22" s="309">
        <f>VLOOKUP(A22,APCPI!B37:E115,4,FALSE)</f>
        <v>3</v>
      </c>
      <c r="D22" s="314"/>
      <c r="E22" s="315"/>
      <c r="F22" s="314"/>
      <c r="G22" s="316"/>
    </row>
    <row r="23" spans="1:7" ht="39.950000000000003" customHeight="1">
      <c r="A23" s="307" t="s">
        <v>336</v>
      </c>
      <c r="B23" s="308" t="s">
        <v>337</v>
      </c>
      <c r="C23" s="309">
        <f>VLOOKUP(A23,APCPI!B40:E118,4,FALSE)</f>
        <v>3</v>
      </c>
      <c r="D23" s="314"/>
      <c r="E23" s="315"/>
      <c r="F23" s="314"/>
      <c r="G23" s="316"/>
    </row>
    <row r="24" spans="1:7" ht="53.25" customHeight="1">
      <c r="A24" s="307" t="s">
        <v>342</v>
      </c>
      <c r="B24" s="308" t="s">
        <v>341</v>
      </c>
      <c r="C24" s="309">
        <f>VLOOKUP(A24,APCPI!B41:E119,4,FALSE)</f>
        <v>3</v>
      </c>
      <c r="D24" s="314"/>
      <c r="E24" s="315"/>
      <c r="F24" s="314"/>
      <c r="G24" s="316"/>
    </row>
    <row r="25" spans="1:7" ht="39.950000000000003" customHeight="1">
      <c r="A25" s="307" t="s">
        <v>343</v>
      </c>
      <c r="B25" s="308" t="s">
        <v>351</v>
      </c>
      <c r="C25" s="309">
        <f>VLOOKUP(A25,APCPI!B42:E120,4,FALSE)</f>
        <v>0</v>
      </c>
      <c r="D25" s="314" t="s">
        <v>683</v>
      </c>
      <c r="E25" s="315" t="s">
        <v>656</v>
      </c>
      <c r="F25" s="374" t="s">
        <v>652</v>
      </c>
      <c r="G25" s="316" t="s">
        <v>684</v>
      </c>
    </row>
    <row r="26" spans="1:7" ht="39.950000000000003" customHeight="1">
      <c r="A26" s="307" t="s">
        <v>358</v>
      </c>
      <c r="B26" s="308" t="s">
        <v>359</v>
      </c>
      <c r="C26" s="309">
        <f>VLOOKUP(A26,APCPI!B45:E123,4,FALSE)</f>
        <v>0</v>
      </c>
      <c r="D26" s="314"/>
      <c r="E26" s="315"/>
      <c r="F26" s="314"/>
      <c r="G26" s="316"/>
    </row>
    <row r="27" spans="1:7" ht="39.950000000000003" customHeight="1">
      <c r="A27" s="307" t="s">
        <v>361</v>
      </c>
      <c r="B27" s="308" t="s">
        <v>360</v>
      </c>
      <c r="C27" s="309">
        <f>VLOOKUP(A27,APCPI!B46:E124,4,FALSE)</f>
        <v>0</v>
      </c>
      <c r="D27" s="314"/>
      <c r="E27" s="315"/>
      <c r="F27" s="314"/>
      <c r="G27" s="316"/>
    </row>
    <row r="28" spans="1:7" ht="39.950000000000003" customHeight="1">
      <c r="A28" s="307" t="s">
        <v>362</v>
      </c>
      <c r="B28" s="308" t="s">
        <v>363</v>
      </c>
      <c r="C28" s="309">
        <f>VLOOKUP(A28,APCPI!B47:E125,4,FALSE)</f>
        <v>2</v>
      </c>
      <c r="D28" s="314" t="s">
        <v>657</v>
      </c>
      <c r="E28" s="315" t="s">
        <v>656</v>
      </c>
      <c r="F28" s="374" t="s">
        <v>652</v>
      </c>
      <c r="G28" s="316" t="s">
        <v>682</v>
      </c>
    </row>
    <row r="29" spans="1:7" ht="39.950000000000003" customHeight="1">
      <c r="A29" s="307" t="s">
        <v>364</v>
      </c>
      <c r="B29" s="308" t="s">
        <v>365</v>
      </c>
      <c r="C29" s="309">
        <f>VLOOKUP(A29,APCPI!B50:E128,4,FALSE)</f>
        <v>3</v>
      </c>
      <c r="D29" s="314"/>
      <c r="E29" s="315"/>
      <c r="F29" s="314"/>
      <c r="G29" s="316"/>
    </row>
    <row r="30" spans="1:7" ht="39.950000000000003" customHeight="1">
      <c r="A30" s="307" t="s">
        <v>366</v>
      </c>
      <c r="B30" s="308" t="s">
        <v>367</v>
      </c>
      <c r="C30" s="309">
        <f>VLOOKUP(A30,APCPI!B51:E129,4,FALSE)</f>
        <v>3</v>
      </c>
      <c r="D30" s="314"/>
      <c r="E30" s="315"/>
      <c r="F30" s="314"/>
      <c r="G30" s="316"/>
    </row>
    <row r="31" spans="1:7" ht="39.950000000000003" hidden="1" customHeight="1">
      <c r="A31" s="307" t="s">
        <v>368</v>
      </c>
      <c r="B31" s="308" t="s">
        <v>369</v>
      </c>
      <c r="C31" s="309">
        <f>VLOOKUP(A31,APCPI!B56:E134,4,FALSE)</f>
        <v>3</v>
      </c>
      <c r="D31" s="314"/>
      <c r="E31" s="315"/>
      <c r="F31" s="314"/>
      <c r="G31" s="316"/>
    </row>
    <row r="32" spans="1:7" ht="39.950000000000003" customHeight="1">
      <c r="A32" s="307" t="s">
        <v>371</v>
      </c>
      <c r="B32" s="308" t="s">
        <v>370</v>
      </c>
      <c r="C32" s="309">
        <f>VLOOKUP(A32,APCPI!B57:E135,4,FALSE)</f>
        <v>0</v>
      </c>
      <c r="D32" s="314" t="s">
        <v>657</v>
      </c>
      <c r="E32" s="315" t="s">
        <v>656</v>
      </c>
      <c r="F32" s="374" t="s">
        <v>652</v>
      </c>
      <c r="G32" s="316" t="s">
        <v>682</v>
      </c>
    </row>
    <row r="33" spans="1:7" ht="39.950000000000003" customHeight="1">
      <c r="A33" s="307" t="s">
        <v>372</v>
      </c>
      <c r="B33" s="308" t="s">
        <v>373</v>
      </c>
      <c r="C33" s="309">
        <f>VLOOKUP(A33,APCPI!B58:E136,4,FALSE)</f>
        <v>3</v>
      </c>
      <c r="D33" s="314"/>
      <c r="E33" s="315"/>
      <c r="F33" s="314"/>
      <c r="G33" s="316"/>
    </row>
    <row r="34" spans="1:7" ht="39.950000000000003" hidden="1" customHeight="1">
      <c r="A34" s="307"/>
      <c r="B34" s="308"/>
      <c r="C34" s="309" t="e">
        <f>VLOOKUP(A34,APCPI!B59:E137,4,FALSE)</f>
        <v>#N/A</v>
      </c>
      <c r="D34" s="314"/>
      <c r="E34" s="315"/>
      <c r="F34" s="314"/>
      <c r="G34" s="316"/>
    </row>
    <row r="35" spans="1:7" ht="39.950000000000003" customHeight="1">
      <c r="A35" s="307" t="s">
        <v>379</v>
      </c>
      <c r="B35" s="308" t="s">
        <v>382</v>
      </c>
      <c r="C35" s="309">
        <f>VLOOKUP(A35,APCPI!B61:E139,4,FALSE)</f>
        <v>3</v>
      </c>
      <c r="D35" s="314"/>
      <c r="E35" s="315"/>
      <c r="F35" s="314"/>
      <c r="G35" s="316"/>
    </row>
    <row r="36" spans="1:7" ht="39.950000000000003" customHeight="1">
      <c r="A36" s="307" t="s">
        <v>380</v>
      </c>
      <c r="B36" s="308" t="s">
        <v>383</v>
      </c>
      <c r="C36" s="309" t="str">
        <f>VLOOKUP(A36,APCPI!B62:E140,4,FALSE)</f>
        <v>n/a</v>
      </c>
      <c r="D36" s="314"/>
      <c r="E36" s="315"/>
      <c r="F36" s="314"/>
      <c r="G36" s="316"/>
    </row>
    <row r="37" spans="1:7" ht="39.950000000000003" customHeight="1">
      <c r="A37" s="307" t="s">
        <v>381</v>
      </c>
      <c r="B37" s="308" t="s">
        <v>384</v>
      </c>
      <c r="C37" s="309" t="str">
        <f>VLOOKUP(A37,APCPI!B63:E141,4,FALSE)</f>
        <v>n/a</v>
      </c>
      <c r="D37" s="314"/>
      <c r="E37" s="315"/>
      <c r="F37" s="314"/>
      <c r="G37" s="316"/>
    </row>
    <row r="38" spans="1:7" ht="39.950000000000003" customHeight="1">
      <c r="A38" s="307" t="s">
        <v>396</v>
      </c>
      <c r="B38" s="308" t="s">
        <v>395</v>
      </c>
      <c r="C38" s="309">
        <f>VLOOKUP(A38,APCPI!B66:E144,4,FALSE)</f>
        <v>3</v>
      </c>
      <c r="D38" s="314"/>
      <c r="E38" s="315"/>
      <c r="F38" s="314"/>
      <c r="G38" s="316"/>
    </row>
    <row r="39" spans="1:7" ht="39.950000000000003" customHeight="1">
      <c r="A39" s="307" t="s">
        <v>397</v>
      </c>
      <c r="B39" s="308" t="s">
        <v>402</v>
      </c>
      <c r="C39" s="309">
        <f>VLOOKUP(A39,APCPI!B67:E145,4,FALSE)</f>
        <v>0</v>
      </c>
      <c r="D39" s="314" t="s">
        <v>658</v>
      </c>
      <c r="E39" s="315" t="s">
        <v>654</v>
      </c>
      <c r="F39" s="374" t="s">
        <v>652</v>
      </c>
      <c r="G39" s="316" t="s">
        <v>661</v>
      </c>
    </row>
    <row r="40" spans="1:7" ht="39.950000000000003" customHeight="1">
      <c r="A40" s="307" t="s">
        <v>398</v>
      </c>
      <c r="B40" s="308" t="s">
        <v>410</v>
      </c>
      <c r="C40" s="309">
        <f>VLOOKUP(A40,APCPI!B68:E146,4,FALSE)</f>
        <v>3</v>
      </c>
      <c r="D40" s="314"/>
      <c r="E40" s="315"/>
      <c r="F40" s="314"/>
      <c r="G40" s="316"/>
    </row>
    <row r="41" spans="1:7" ht="39.950000000000003" customHeight="1">
      <c r="A41" s="307" t="s">
        <v>416</v>
      </c>
      <c r="B41" s="308" t="s">
        <v>415</v>
      </c>
      <c r="C41" s="309">
        <f>VLOOKUP(A41,APCPI!B71:E149,4,FALSE)</f>
        <v>3</v>
      </c>
      <c r="D41" s="314"/>
      <c r="E41" s="315"/>
      <c r="F41" s="314"/>
      <c r="G41" s="316"/>
    </row>
    <row r="42" spans="1:7" ht="39.950000000000003" customHeight="1">
      <c r="A42" s="307" t="s">
        <v>417</v>
      </c>
      <c r="B42" s="308" t="s">
        <v>419</v>
      </c>
      <c r="C42" s="309">
        <f>VLOOKUP(A42,APCPI!B72:E150,4,FALSE)</f>
        <v>3</v>
      </c>
      <c r="D42" s="314"/>
      <c r="E42" s="315"/>
      <c r="F42" s="314"/>
      <c r="G42" s="316"/>
    </row>
    <row r="43" spans="1:7" ht="54" customHeight="1">
      <c r="A43" s="307" t="s">
        <v>421</v>
      </c>
      <c r="B43" s="308" t="s">
        <v>420</v>
      </c>
      <c r="C43" s="309">
        <f>VLOOKUP(A43,APCPI!B75:E153,4,FALSE)</f>
        <v>2</v>
      </c>
      <c r="D43" s="314" t="s">
        <v>659</v>
      </c>
      <c r="E43" s="315" t="s">
        <v>654</v>
      </c>
      <c r="F43" s="374" t="s">
        <v>652</v>
      </c>
      <c r="G43" s="316" t="s">
        <v>655</v>
      </c>
    </row>
    <row r="44" spans="1:7" ht="39.950000000000003" customHeight="1">
      <c r="A44" s="307" t="s">
        <v>422</v>
      </c>
      <c r="B44" s="308" t="s">
        <v>423</v>
      </c>
      <c r="C44" s="309">
        <f>VLOOKUP(A44,APCPI!B77:E155,4,FALSE)</f>
        <v>0</v>
      </c>
      <c r="D44" s="314" t="s">
        <v>659</v>
      </c>
      <c r="E44" s="315" t="s">
        <v>654</v>
      </c>
      <c r="F44" s="374" t="s">
        <v>652</v>
      </c>
      <c r="G44" s="316" t="s">
        <v>655</v>
      </c>
    </row>
    <row r="45" spans="1:7" ht="39.950000000000003" customHeight="1">
      <c r="A45" s="307" t="s">
        <v>425</v>
      </c>
      <c r="B45" s="308" t="s">
        <v>424</v>
      </c>
      <c r="C45" s="309">
        <f>VLOOKUP(A45,APCPI!B82:E160,4,FALSE)</f>
        <v>3</v>
      </c>
      <c r="D45" s="314"/>
      <c r="E45" s="315"/>
      <c r="F45" s="314"/>
      <c r="G45" s="316"/>
    </row>
    <row r="46" spans="1:7" ht="39.950000000000003" customHeight="1">
      <c r="A46" s="307" t="s">
        <v>431</v>
      </c>
      <c r="B46" s="308" t="s">
        <v>433</v>
      </c>
      <c r="C46" s="309">
        <f>VLOOKUP(A46,APCPI!B86:E164,4,FALSE)</f>
        <v>3</v>
      </c>
      <c r="D46" s="314"/>
      <c r="E46" s="315"/>
      <c r="F46" s="314"/>
      <c r="G46" s="316"/>
    </row>
    <row r="47" spans="1:7" ht="39.950000000000003" customHeight="1">
      <c r="A47" s="307" t="s">
        <v>432</v>
      </c>
      <c r="B47" s="308" t="s">
        <v>439</v>
      </c>
      <c r="C47" s="309">
        <f>VLOOKUP(A47,APCPI!B87:E165,4,FALSE)</f>
        <v>3</v>
      </c>
      <c r="D47" s="314"/>
      <c r="E47" s="315"/>
      <c r="F47" s="314"/>
      <c r="G47" s="316"/>
    </row>
    <row r="48" spans="1:7" ht="39.950000000000003" customHeight="1">
      <c r="A48" s="307" t="s">
        <v>441</v>
      </c>
      <c r="B48" s="308" t="s">
        <v>440</v>
      </c>
      <c r="C48" s="309">
        <f>VLOOKUP(A48,APCPI!B90:E168,4,FALSE)</f>
        <v>2</v>
      </c>
      <c r="D48" s="314" t="s">
        <v>659</v>
      </c>
      <c r="E48" s="315" t="s">
        <v>654</v>
      </c>
      <c r="F48" s="374" t="s">
        <v>652</v>
      </c>
      <c r="G48" s="316" t="s">
        <v>655</v>
      </c>
    </row>
    <row r="49" spans="1:7" ht="39.950000000000003" customHeight="1" thickBot="1">
      <c r="A49" s="310" t="s">
        <v>443</v>
      </c>
      <c r="B49" s="311" t="s">
        <v>444</v>
      </c>
      <c r="C49" s="312">
        <f>VLOOKUP(A49,APCPI!B93:E171,4,FALSE)</f>
        <v>2</v>
      </c>
      <c r="D49" s="314" t="s">
        <v>660</v>
      </c>
      <c r="E49" s="315" t="s">
        <v>654</v>
      </c>
      <c r="F49" s="374" t="s">
        <v>652</v>
      </c>
      <c r="G49" s="316" t="s">
        <v>655</v>
      </c>
    </row>
    <row r="50" spans="1:7">
      <c r="A50" s="300"/>
      <c r="B50" s="300"/>
      <c r="C50" s="300"/>
      <c r="D50" s="300"/>
      <c r="E50" s="300"/>
      <c r="F50" s="300"/>
      <c r="G50" s="300"/>
    </row>
    <row r="51" spans="1:7">
      <c r="A51" s="300"/>
      <c r="B51" s="300"/>
      <c r="C51" s="300"/>
      <c r="D51" s="300"/>
      <c r="E51" s="300"/>
      <c r="F51" s="300"/>
      <c r="G51" s="300"/>
    </row>
    <row r="52" spans="1:7">
      <c r="A52" s="300"/>
      <c r="B52" s="300"/>
      <c r="C52" s="300"/>
      <c r="D52" s="300"/>
      <c r="E52" s="300"/>
      <c r="F52" s="300"/>
      <c r="G52" s="300"/>
    </row>
    <row r="53" spans="1:7">
      <c r="A53" s="300"/>
      <c r="B53" s="300"/>
      <c r="C53" s="300"/>
      <c r="D53" s="300"/>
      <c r="E53" s="300"/>
      <c r="F53" s="300"/>
      <c r="G53" s="300"/>
    </row>
    <row r="54" spans="1:7">
      <c r="A54" s="300"/>
      <c r="B54" s="300"/>
      <c r="C54" s="300"/>
      <c r="D54" s="300"/>
      <c r="E54" s="300"/>
      <c r="F54" s="300"/>
      <c r="G54" s="300"/>
    </row>
    <row r="55" spans="1:7">
      <c r="A55" s="300"/>
      <c r="B55" s="300"/>
      <c r="C55" s="300"/>
      <c r="D55" s="300"/>
      <c r="E55" s="300"/>
      <c r="F55" s="300"/>
      <c r="G55" s="300"/>
    </row>
  </sheetData>
  <sheetProtection password="D52D" sheet="1" objects="1" scenarios="1" formatCells="0" formatRows="0" insertRows="0" deleteRows="0" sort="0" autoFilter="0" pivotTables="0"/>
  <mergeCells count="2">
    <mergeCell ref="A1:G1"/>
    <mergeCell ref="A3:G3"/>
  </mergeCells>
  <conditionalFormatting sqref="A8:B8">
    <cfRule type="expression" dxfId="39" priority="44" stopIfTrue="1">
      <formula>$C$8&lt;3</formula>
    </cfRule>
  </conditionalFormatting>
  <conditionalFormatting sqref="A9:B9">
    <cfRule type="expression" dxfId="38" priority="41" stopIfTrue="1">
      <formula>$C$9&lt;3</formula>
    </cfRule>
  </conditionalFormatting>
  <conditionalFormatting sqref="A10:B10">
    <cfRule type="expression" dxfId="37" priority="40" stopIfTrue="1">
      <formula>$C$10&lt;3</formula>
    </cfRule>
  </conditionalFormatting>
  <conditionalFormatting sqref="A11:B11">
    <cfRule type="expression" dxfId="36" priority="39" stopIfTrue="1">
      <formula>$C$11&lt;3</formula>
    </cfRule>
  </conditionalFormatting>
  <conditionalFormatting sqref="A12:B12">
    <cfRule type="expression" dxfId="35" priority="38" stopIfTrue="1">
      <formula>$C$12&lt;3</formula>
    </cfRule>
  </conditionalFormatting>
  <conditionalFormatting sqref="A13:B13">
    <cfRule type="expression" dxfId="34" priority="37" stopIfTrue="1">
      <formula>$C$13&lt;3</formula>
    </cfRule>
  </conditionalFormatting>
  <conditionalFormatting sqref="A14:B14">
    <cfRule type="expression" dxfId="33" priority="36" stopIfTrue="1">
      <formula>$C$14&lt;3</formula>
    </cfRule>
  </conditionalFormatting>
  <conditionalFormatting sqref="A15:B15">
    <cfRule type="expression" dxfId="32" priority="35" stopIfTrue="1">
      <formula>$C$15&lt;3</formula>
    </cfRule>
  </conditionalFormatting>
  <conditionalFormatting sqref="A16:B16">
    <cfRule type="expression" dxfId="31" priority="34" stopIfTrue="1">
      <formula>$C$16&lt;3</formula>
    </cfRule>
  </conditionalFormatting>
  <conditionalFormatting sqref="A17:B17">
    <cfRule type="expression" dxfId="30" priority="33" stopIfTrue="1">
      <formula>$C$17&lt;3</formula>
    </cfRule>
  </conditionalFormatting>
  <conditionalFormatting sqref="A18:B18">
    <cfRule type="expression" dxfId="29" priority="32" stopIfTrue="1">
      <formula>$C$18&lt;3</formula>
    </cfRule>
  </conditionalFormatting>
  <conditionalFormatting sqref="A19:B19">
    <cfRule type="expression" dxfId="28" priority="31" stopIfTrue="1">
      <formula>$C$19&lt;3</formula>
    </cfRule>
  </conditionalFormatting>
  <conditionalFormatting sqref="A20:B20">
    <cfRule type="expression" dxfId="27" priority="30" stopIfTrue="1">
      <formula>$C$20&lt;3</formula>
    </cfRule>
  </conditionalFormatting>
  <conditionalFormatting sqref="A21:B21">
    <cfRule type="expression" dxfId="26" priority="29" stopIfTrue="1">
      <formula>$C$21&lt;3</formula>
    </cfRule>
  </conditionalFormatting>
  <conditionalFormatting sqref="A22:B22">
    <cfRule type="expression" dxfId="25" priority="28" stopIfTrue="1">
      <formula>$C$22&lt;3</formula>
    </cfRule>
  </conditionalFormatting>
  <conditionalFormatting sqref="A23:B23">
    <cfRule type="expression" dxfId="24" priority="27" stopIfTrue="1">
      <formula>$C$23&lt;3</formula>
    </cfRule>
  </conditionalFormatting>
  <conditionalFormatting sqref="A24:B24">
    <cfRule type="expression" dxfId="23" priority="26" stopIfTrue="1">
      <formula>$C$24&lt;3</formula>
    </cfRule>
  </conditionalFormatting>
  <conditionalFormatting sqref="A25:B25">
    <cfRule type="expression" dxfId="22" priority="25" stopIfTrue="1">
      <formula>$C$25&lt;3</formula>
    </cfRule>
  </conditionalFormatting>
  <conditionalFormatting sqref="A26:B26">
    <cfRule type="expression" dxfId="21" priority="23" stopIfTrue="1">
      <formula>$C$26&lt;3</formula>
    </cfRule>
  </conditionalFormatting>
  <conditionalFormatting sqref="A27:B27">
    <cfRule type="expression" dxfId="20" priority="22" stopIfTrue="1">
      <formula>$C$27&lt;3</formula>
    </cfRule>
  </conditionalFormatting>
  <conditionalFormatting sqref="A28:B28">
    <cfRule type="expression" dxfId="19" priority="21" stopIfTrue="1">
      <formula>$C$28&lt;3</formula>
    </cfRule>
  </conditionalFormatting>
  <conditionalFormatting sqref="A29:B29">
    <cfRule type="expression" dxfId="18" priority="20" stopIfTrue="1">
      <formula>$C$29&lt;3</formula>
    </cfRule>
  </conditionalFormatting>
  <conditionalFormatting sqref="A30:B30">
    <cfRule type="expression" dxfId="17" priority="19" stopIfTrue="1">
      <formula>$C$30&lt;3</formula>
    </cfRule>
  </conditionalFormatting>
  <conditionalFormatting sqref="A32:B32">
    <cfRule type="expression" dxfId="16" priority="18" stopIfTrue="1">
      <formula>$C$32&lt;3</formula>
    </cfRule>
  </conditionalFormatting>
  <conditionalFormatting sqref="A33:B33">
    <cfRule type="expression" dxfId="15" priority="17" stopIfTrue="1">
      <formula>$C$33&lt;3</formula>
    </cfRule>
  </conditionalFormatting>
  <conditionalFormatting sqref="A35:B35">
    <cfRule type="expression" dxfId="14" priority="16" stopIfTrue="1">
      <formula>$C$35&lt;3</formula>
    </cfRule>
  </conditionalFormatting>
  <conditionalFormatting sqref="A36:B36">
    <cfRule type="expression" dxfId="13" priority="15" stopIfTrue="1">
      <formula>$C$36&lt;3</formula>
    </cfRule>
  </conditionalFormatting>
  <conditionalFormatting sqref="A37:B37">
    <cfRule type="expression" dxfId="12" priority="14" stopIfTrue="1">
      <formula>$C$37&lt;3</formula>
    </cfRule>
  </conditionalFormatting>
  <conditionalFormatting sqref="A38:B38">
    <cfRule type="expression" dxfId="11" priority="13" stopIfTrue="1">
      <formula>$C$38&lt;3</formula>
    </cfRule>
  </conditionalFormatting>
  <conditionalFormatting sqref="A39:B39">
    <cfRule type="expression" dxfId="10" priority="12" stopIfTrue="1">
      <formula>$C$39&lt;3</formula>
    </cfRule>
  </conditionalFormatting>
  <conditionalFormatting sqref="A40:B40">
    <cfRule type="expression" dxfId="9" priority="11" stopIfTrue="1">
      <formula>$C$40&lt;3</formula>
    </cfRule>
  </conditionalFormatting>
  <conditionalFormatting sqref="A41:B41">
    <cfRule type="expression" dxfId="8" priority="10" stopIfTrue="1">
      <formula>$C$41&lt;3</formula>
    </cfRule>
  </conditionalFormatting>
  <conditionalFormatting sqref="A42:B42">
    <cfRule type="expression" dxfId="7" priority="9" stopIfTrue="1">
      <formula>$C$42&lt;3</formula>
    </cfRule>
  </conditionalFormatting>
  <conditionalFormatting sqref="A43:B43">
    <cfRule type="expression" dxfId="6" priority="8" stopIfTrue="1">
      <formula>$C$43&lt;3</formula>
    </cfRule>
  </conditionalFormatting>
  <conditionalFormatting sqref="A44:B44">
    <cfRule type="expression" dxfId="5" priority="7" stopIfTrue="1">
      <formula>$C$44&lt;3</formula>
    </cfRule>
  </conditionalFormatting>
  <conditionalFormatting sqref="A45:B45">
    <cfRule type="expression" dxfId="4" priority="6" stopIfTrue="1">
      <formula>$C$45&lt;3</formula>
    </cfRule>
  </conditionalFormatting>
  <conditionalFormatting sqref="A46:B46">
    <cfRule type="expression" dxfId="3" priority="4" stopIfTrue="1">
      <formula>$C$46&lt;3</formula>
    </cfRule>
  </conditionalFormatting>
  <conditionalFormatting sqref="A47:B47">
    <cfRule type="expression" dxfId="2" priority="3" stopIfTrue="1">
      <formula>$C$47&lt;3</formula>
    </cfRule>
  </conditionalFormatting>
  <conditionalFormatting sqref="A48:B48">
    <cfRule type="expression" dxfId="1" priority="2" stopIfTrue="1">
      <formula>$C$48&lt;3</formula>
    </cfRule>
  </conditionalFormatting>
  <conditionalFormatting sqref="A49:B49">
    <cfRule type="expression" dxfId="0" priority="1" stopIfTrue="1">
      <formula>$C$49&lt;3</formula>
    </cfRule>
  </conditionalFormatting>
  <printOptions horizontalCentered="1"/>
  <pageMargins left="0.25" right="0.25" top="0.75" bottom="0.5" header="0.51180555555555551" footer="0.51180555555555551"/>
  <pageSetup paperSize="9" scale="70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31</vt:i4>
      </vt:variant>
    </vt:vector>
  </HeadingPairs>
  <TitlesOfParts>
    <vt:vector size="39" baseType="lpstr">
      <vt:lpstr>CPMR blank</vt:lpstr>
      <vt:lpstr>how to fill-up</vt:lpstr>
      <vt:lpstr>CPMR</vt:lpstr>
      <vt:lpstr>computation</vt:lpstr>
      <vt:lpstr>Questionnaire</vt:lpstr>
      <vt:lpstr>criteria</vt:lpstr>
      <vt:lpstr>APCPI</vt:lpstr>
      <vt:lpstr>Action Plan</vt:lpstr>
      <vt:lpstr>APCPI!__xlnm.Print_Area</vt:lpstr>
      <vt:lpstr>criteria!__xlnm.Print_Area</vt:lpstr>
      <vt:lpstr>Questionnaire!__xlnm.Print_Area</vt:lpstr>
      <vt:lpstr>APCPI!__xlnm.Print_Titles</vt:lpstr>
      <vt:lpstr>CPMR!__xlnm.Print_Titles</vt:lpstr>
      <vt:lpstr>'CPMR blank'!__xlnm.Print_Titles</vt:lpstr>
      <vt:lpstr>'Action Plan'!Print_Area</vt:lpstr>
      <vt:lpstr>APCPI!Print_Area</vt:lpstr>
      <vt:lpstr>CPMR!Print_Area</vt:lpstr>
      <vt:lpstr>'CPMR blank'!Print_Area</vt:lpstr>
      <vt:lpstr>criteria!Print_Area</vt:lpstr>
      <vt:lpstr>Questionnaire!Print_Area</vt:lpstr>
      <vt:lpstr>APCPI!Print_Titles</vt:lpstr>
      <vt:lpstr>CPMR!Print_Titles</vt:lpstr>
      <vt:lpstr>'CPMR blank'!Print_Titles</vt:lpstr>
      <vt:lpstr>criteria!Print_Titles</vt:lpstr>
      <vt:lpstr>APCPI!Z_1FBE1439_712E_4F1F_8734_C0F60C32FC39_.wvu.Cols</vt:lpstr>
      <vt:lpstr>APCPI!Z_1FBE1439_712E_4F1F_8734_C0F60C32FC39_.wvu.PrintArea</vt:lpstr>
      <vt:lpstr>APCPI!Z_1FBE1439_712E_4F1F_8734_C0F60C32FC39_.wvu.PrintTitles</vt:lpstr>
      <vt:lpstr>APCPI!Z_5208ADA2_3049_4C00_9E1D_1ECE93EDFFD9_.wvu.Cols</vt:lpstr>
      <vt:lpstr>APCPI!Z_5208ADA2_3049_4C00_9E1D_1ECE93EDFFD9_.wvu.PrintArea</vt:lpstr>
      <vt:lpstr>APCPI!Z_5208ADA2_3049_4C00_9E1D_1ECE93EDFFD9_.wvu.PrintTitles</vt:lpstr>
      <vt:lpstr>APCPI!Z_7414CDCE_B93D_4AED_9A6E_7DF972EB0E7C_.wvu.Cols</vt:lpstr>
      <vt:lpstr>APCPI!Z_7414CDCE_B93D_4AED_9A6E_7DF972EB0E7C_.wvu.PrintArea</vt:lpstr>
      <vt:lpstr>APCPI!Z_7414CDCE_B93D_4AED_9A6E_7DF972EB0E7C_.wvu.PrintTitles</vt:lpstr>
      <vt:lpstr>APCPI!Z_B833247E_1C5D_414F_A631_7C276B107EC8_.wvu.Cols</vt:lpstr>
      <vt:lpstr>APCPI!Z_B833247E_1C5D_414F_A631_7C276B107EC8_.wvu.PrintArea</vt:lpstr>
      <vt:lpstr>APCPI!Z_B833247E_1C5D_414F_A631_7C276B107EC8_.wvu.PrintTitles</vt:lpstr>
      <vt:lpstr>APCPI!Z_FF9B173B_48BB_4BFB_8A7A_6A560D290847_.wvu.Cols</vt:lpstr>
      <vt:lpstr>APCPI!Z_FF9B173B_48BB_4BFB_8A7A_6A560D290847_.wvu.PrintArea</vt:lpstr>
      <vt:lpstr>APCPI!Z_FF9B173B_48BB_4BFB_8A7A_6A560D290847_.wvu.PrintTitles</vt:lpstr>
    </vt:vector>
  </TitlesOfParts>
  <Manager>JFB</Manager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PMO3 PMD-b</dc:creator>
  <cp:lastModifiedBy>Supply</cp:lastModifiedBy>
  <cp:lastPrinted>2024-03-20T06:06:52Z</cp:lastPrinted>
  <dcterms:created xsi:type="dcterms:W3CDTF">2016-09-30T12:48:39Z</dcterms:created>
  <dcterms:modified xsi:type="dcterms:W3CDTF">2024-03-20T07:15:38Z</dcterms:modified>
</cp:coreProperties>
</file>